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dtronic-my.sharepoint.com/personal/collir1_medtronic_com/Documents/Documents/Danville Bud Com/2022/PH/"/>
    </mc:Choice>
  </mc:AlternateContent>
  <xr:revisionPtr revIDLastSave="110" documentId="8_{258084DA-FFC1-4BDE-AB45-4180886AC4A4}" xr6:coauthVersionLast="46" xr6:coauthVersionMax="47" xr10:uidLastSave="{E9E834D8-7130-4FC7-9571-1C19A59282CE}"/>
  <bookViews>
    <workbookView xWindow="-120" yWindow="-120" windowWidth="29040" windowHeight="15840" tabRatio="673" activeTab="1" xr2:uid="{00000000-000D-0000-FFFF-FFFF00000000}"/>
  </bookViews>
  <sheets>
    <sheet name="BudCom Revenue worksheet" sheetId="6" r:id="rId1"/>
    <sheet name="BudCom Expense worksheet" sheetId="7" r:id="rId2"/>
    <sheet name="Sheet1" sheetId="13" r:id="rId3"/>
    <sheet name="Formula variables" sheetId="12" r:id="rId4"/>
    <sheet name="80-20 rule" sheetId="10" r:id="rId5"/>
    <sheet name="MS-737 Cover" sheetId="9" r:id="rId6"/>
    <sheet name="MS-737 Appropriations" sheetId="1" r:id="rId7"/>
    <sheet name="MS-737 Warrant Articles" sheetId="2" r:id="rId8"/>
    <sheet name="MS-737 Revenues" sheetId="3" r:id="rId9"/>
    <sheet name="MS-737 Budget Summary" sheetId="4" r:id="rId10"/>
    <sheet name="MS-737 Supplemental Schedule" sheetId="5" r:id="rId11"/>
  </sheets>
  <definedNames>
    <definedName name="_xlnm._FilterDatabase" localSheetId="4" hidden="1">'80-20 rule'!$E$2:$G$2</definedName>
    <definedName name="_xlnm._FilterDatabase" localSheetId="1" hidden="1">'BudCom Expense worksheet'!$A$1:$BA$1</definedName>
    <definedName name="_xlnm.Print_Titles" localSheetId="9">'MS-737 Budget Summary'!$1:$1</definedName>
    <definedName name="_xlnm.Print_Titles" localSheetId="8">'MS-737 Revenues'!$1:$1</definedName>
    <definedName name="_xlnm.Print_Titles" localSheetId="10">'MS-737 Supplemental Schedule'!$1:$1</definedName>
    <definedName name="_xlnm.Print_Titles" localSheetId="7">'MS-737 Warrant Articles'!$1:$1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3" l="1"/>
  <c r="G10" i="13"/>
  <c r="F10" i="13"/>
  <c r="M9" i="13"/>
  <c r="M10" i="13" s="1"/>
  <c r="L9" i="13"/>
  <c r="L10" i="13" s="1"/>
  <c r="O10" i="13" s="1"/>
  <c r="I9" i="13"/>
  <c r="I10" i="13" s="1"/>
  <c r="H9" i="13"/>
  <c r="H10" i="13" s="1"/>
  <c r="G9" i="13"/>
  <c r="F9" i="13"/>
  <c r="E9" i="13"/>
  <c r="E10" i="13" s="1"/>
  <c r="O8" i="13"/>
  <c r="K8" i="13"/>
  <c r="J8" i="13"/>
  <c r="H5" i="13"/>
  <c r="J10" i="13" l="1"/>
  <c r="K10" i="13"/>
  <c r="J9" i="13"/>
  <c r="K9" i="13"/>
  <c r="O9" i="13"/>
  <c r="Y4" i="7"/>
  <c r="Z503" i="7" l="1"/>
  <c r="W450" i="7" l="1"/>
  <c r="W706" i="7"/>
  <c r="W705" i="7"/>
  <c r="W707" i="7" l="1"/>
  <c r="W540" i="7" l="1"/>
  <c r="W547" i="7" s="1"/>
  <c r="W534" i="7"/>
  <c r="W434" i="7"/>
  <c r="W392" i="7"/>
  <c r="W311" i="7"/>
  <c r="Q311" i="7"/>
  <c r="P311" i="7"/>
  <c r="W269" i="7"/>
  <c r="W151" i="7"/>
  <c r="Q151" i="7"/>
  <c r="P151" i="7"/>
  <c r="W135" i="7"/>
  <c r="P61" i="7"/>
  <c r="Q61" i="7"/>
  <c r="Q74" i="7" s="1"/>
  <c r="W108" i="7"/>
  <c r="W112" i="7" s="1"/>
  <c r="Q108" i="7"/>
  <c r="P108" i="7"/>
  <c r="T585" i="7" l="1"/>
  <c r="T890" i="7" l="1"/>
  <c r="Q890" i="7"/>
  <c r="S888" i="7" l="1"/>
  <c r="V888" i="7"/>
  <c r="S875" i="7"/>
  <c r="S874" i="7"/>
  <c r="V851" i="7"/>
  <c r="S851" i="7"/>
  <c r="V887" i="7"/>
  <c r="S887" i="7"/>
  <c r="V886" i="7"/>
  <c r="S886" i="7"/>
  <c r="V850" i="7"/>
  <c r="S850" i="7"/>
  <c r="V873" i="7"/>
  <c r="S873" i="7"/>
  <c r="T581" i="7"/>
  <c r="T578" i="7"/>
  <c r="Q578" i="7"/>
  <c r="S255" i="7"/>
  <c r="P785" i="7"/>
  <c r="P786" i="7" s="1"/>
  <c r="T586" i="7" l="1"/>
  <c r="P434" i="7"/>
  <c r="Q534" i="7"/>
  <c r="P534" i="7"/>
  <c r="Q450" i="7"/>
  <c r="P450" i="7"/>
  <c r="X409" i="7"/>
  <c r="X410" i="7"/>
  <c r="X415" i="7"/>
  <c r="X416" i="7"/>
  <c r="X417" i="7"/>
  <c r="X418" i="7"/>
  <c r="X419" i="7"/>
  <c r="X420" i="7"/>
  <c r="S415" i="7"/>
  <c r="S416" i="7"/>
  <c r="S417" i="7"/>
  <c r="S418" i="7"/>
  <c r="S419" i="7"/>
  <c r="S420" i="7"/>
  <c r="S421" i="7"/>
  <c r="S422" i="7"/>
  <c r="X318" i="7"/>
  <c r="X316" i="7"/>
  <c r="X315" i="7"/>
  <c r="X314" i="7"/>
  <c r="X313" i="7"/>
  <c r="V313" i="7"/>
  <c r="P269" i="7"/>
  <c r="Q269" i="7"/>
  <c r="P232" i="7"/>
  <c r="S206" i="7"/>
  <c r="S208" i="7"/>
  <c r="V149" i="7"/>
  <c r="V150" i="7"/>
  <c r="P99" i="7"/>
  <c r="AA515" i="7"/>
  <c r="AA509" i="7"/>
  <c r="AA346" i="7"/>
  <c r="AD344" i="7"/>
  <c r="AA352" i="7" s="1"/>
  <c r="AC344" i="7"/>
  <c r="AA350" i="7" s="1"/>
  <c r="AA513" i="7"/>
  <c r="AA688" i="7"/>
  <c r="AA686" i="7"/>
  <c r="Q357" i="7"/>
  <c r="X337" i="7"/>
  <c r="X338" i="7"/>
  <c r="X339" i="7"/>
  <c r="X340" i="7"/>
  <c r="X341" i="7"/>
  <c r="X344" i="7"/>
  <c r="X345" i="7"/>
  <c r="X346" i="7"/>
  <c r="V336" i="7"/>
  <c r="V337" i="7"/>
  <c r="V338" i="7"/>
  <c r="V339" i="7"/>
  <c r="V340" i="7"/>
  <c r="V341" i="7"/>
  <c r="V344" i="7"/>
  <c r="V345" i="7"/>
  <c r="V346" i="7"/>
  <c r="V347" i="7"/>
  <c r="AA510" i="7" l="1"/>
  <c r="AA511" i="7" s="1"/>
  <c r="AA682" i="7"/>
  <c r="AA347" i="7"/>
  <c r="AA348" i="7" s="1"/>
  <c r="L706" i="7"/>
  <c r="V681" i="7"/>
  <c r="V680" i="7"/>
  <c r="S681" i="7"/>
  <c r="S680" i="7"/>
  <c r="N673" i="7"/>
  <c r="O673" i="7"/>
  <c r="N674" i="7"/>
  <c r="O674" i="7"/>
  <c r="N675" i="7"/>
  <c r="O675" i="7"/>
  <c r="N676" i="7"/>
  <c r="O676" i="7"/>
  <c r="N677" i="7"/>
  <c r="O677" i="7"/>
  <c r="N678" i="7"/>
  <c r="O678" i="7"/>
  <c r="N680" i="7"/>
  <c r="O680" i="7"/>
  <c r="N681" i="7"/>
  <c r="O681" i="7"/>
  <c r="N682" i="7"/>
  <c r="O682" i="7"/>
  <c r="M705" i="7"/>
  <c r="M706" i="7" s="1"/>
  <c r="M707" i="7" s="1"/>
  <c r="L707" i="7"/>
  <c r="P705" i="7"/>
  <c r="Q705" i="7"/>
  <c r="Q706" i="7" s="1"/>
  <c r="T705" i="7"/>
  <c r="T706" i="7" s="1"/>
  <c r="V678" i="7"/>
  <c r="S678" i="7"/>
  <c r="X677" i="7"/>
  <c r="V677" i="7"/>
  <c r="S677" i="7"/>
  <c r="X676" i="7"/>
  <c r="V676" i="7"/>
  <c r="S676" i="7"/>
  <c r="X675" i="7"/>
  <c r="V675" i="7"/>
  <c r="S675" i="7"/>
  <c r="AA683" i="7" l="1"/>
  <c r="AA684" i="7" s="1"/>
  <c r="P74" i="7" l="1"/>
  <c r="Q44" i="7"/>
  <c r="P44" i="7"/>
  <c r="S125" i="7" l="1"/>
  <c r="V125" i="7"/>
  <c r="X125" i="7"/>
  <c r="V318" i="7"/>
  <c r="S318" i="7"/>
  <c r="L603" i="7"/>
  <c r="L479" i="7"/>
  <c r="S314" i="7" l="1"/>
  <c r="V315" i="7"/>
  <c r="S315" i="7"/>
  <c r="S316" i="7"/>
  <c r="V314" i="7"/>
  <c r="V316" i="7"/>
  <c r="T21" i="7" l="1"/>
  <c r="T12" i="7"/>
  <c r="T10" i="7"/>
  <c r="T9" i="7"/>
  <c r="T364" i="7"/>
  <c r="L785" i="7" l="1"/>
  <c r="Q585" i="7"/>
  <c r="Q581" i="7"/>
  <c r="T343" i="7"/>
  <c r="T342" i="7"/>
  <c r="P347" i="7"/>
  <c r="P345" i="7"/>
  <c r="P338" i="7"/>
  <c r="P325" i="7"/>
  <c r="P330" i="7"/>
  <c r="P324" i="7"/>
  <c r="X342" i="7" l="1"/>
  <c r="V342" i="7"/>
  <c r="V343" i="7"/>
  <c r="X343" i="7"/>
  <c r="P706" i="7"/>
  <c r="P707" i="7" s="1"/>
  <c r="Q586" i="7"/>
  <c r="Q707" i="7"/>
  <c r="K707" i="7"/>
  <c r="W361" i="7" l="1"/>
  <c r="T361" i="7"/>
  <c r="Q361" i="7"/>
  <c r="Q362" i="7" s="1"/>
  <c r="W357" i="7"/>
  <c r="W393" i="7" s="1"/>
  <c r="T357" i="7"/>
  <c r="X359" i="7"/>
  <c r="V359" i="7"/>
  <c r="S360" i="7"/>
  <c r="S359" i="7"/>
  <c r="N326" i="7"/>
  <c r="O326" i="7"/>
  <c r="N327" i="7"/>
  <c r="O327" i="7"/>
  <c r="N328" i="7"/>
  <c r="O328" i="7"/>
  <c r="N329" i="7"/>
  <c r="O329" i="7"/>
  <c r="N330" i="7"/>
  <c r="O330" i="7"/>
  <c r="N331" i="7"/>
  <c r="O331" i="7"/>
  <c r="N332" i="7"/>
  <c r="O332" i="7"/>
  <c r="N333" i="7"/>
  <c r="O333" i="7"/>
  <c r="N334" i="7"/>
  <c r="O334" i="7"/>
  <c r="N335" i="7"/>
  <c r="O335" i="7"/>
  <c r="N336" i="7"/>
  <c r="O336" i="7"/>
  <c r="N337" i="7"/>
  <c r="O337" i="7"/>
  <c r="N338" i="7"/>
  <c r="O338" i="7"/>
  <c r="N344" i="7"/>
  <c r="O344" i="7"/>
  <c r="N345" i="7"/>
  <c r="O345" i="7"/>
  <c r="N346" i="7"/>
  <c r="O346" i="7"/>
  <c r="N347" i="7"/>
  <c r="O347" i="7"/>
  <c r="N348" i="7"/>
  <c r="O348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47" i="7"/>
  <c r="X348" i="7"/>
  <c r="X349" i="7"/>
  <c r="X350" i="7"/>
  <c r="X351" i="7"/>
  <c r="X352" i="7"/>
  <c r="X353" i="7"/>
  <c r="X354" i="7"/>
  <c r="X355" i="7"/>
  <c r="X356" i="7"/>
  <c r="V334" i="7"/>
  <c r="V335" i="7"/>
  <c r="V332" i="7"/>
  <c r="S329" i="7"/>
  <c r="S332" i="7"/>
  <c r="S333" i="7"/>
  <c r="S334" i="7"/>
  <c r="S336" i="7"/>
  <c r="S337" i="7"/>
  <c r="S344" i="7"/>
  <c r="V329" i="7"/>
  <c r="V330" i="7"/>
  <c r="V331" i="7"/>
  <c r="V333" i="7"/>
  <c r="S326" i="7"/>
  <c r="V326" i="7"/>
  <c r="V327" i="7"/>
  <c r="S341" i="7"/>
  <c r="S340" i="7"/>
  <c r="S339" i="7"/>
  <c r="P361" i="7"/>
  <c r="P362" i="7" s="1"/>
  <c r="Q135" i="7"/>
  <c r="P135" i="7"/>
  <c r="Q112" i="7"/>
  <c r="P112" i="7"/>
  <c r="S362" i="7" l="1"/>
  <c r="T362" i="7"/>
  <c r="W362" i="7"/>
  <c r="S342" i="7"/>
  <c r="X362" i="7" l="1"/>
  <c r="T291" i="7"/>
  <c r="T292" i="7" s="1"/>
  <c r="T286" i="7"/>
  <c r="X739" i="7"/>
  <c r="V739" i="7"/>
  <c r="S739" i="7"/>
  <c r="X725" i="7"/>
  <c r="V725" i="7"/>
  <c r="S725" i="7"/>
  <c r="X622" i="7"/>
  <c r="V622" i="7"/>
  <c r="S622" i="7"/>
  <c r="X596" i="7"/>
  <c r="V596" i="7"/>
  <c r="S596" i="7"/>
  <c r="M553" i="7"/>
  <c r="P553" i="7"/>
  <c r="Q553" i="7"/>
  <c r="T553" i="7"/>
  <c r="W553" i="7"/>
  <c r="X541" i="7"/>
  <c r="V541" i="7"/>
  <c r="S541" i="7"/>
  <c r="X512" i="7"/>
  <c r="V512" i="7"/>
  <c r="S512" i="7"/>
  <c r="X486" i="7"/>
  <c r="V486" i="7"/>
  <c r="S486" i="7"/>
  <c r="W479" i="7"/>
  <c r="Q479" i="7"/>
  <c r="X473" i="7"/>
  <c r="V473" i="7"/>
  <c r="S473" i="7"/>
  <c r="X472" i="7"/>
  <c r="V472" i="7"/>
  <c r="S472" i="7"/>
  <c r="P479" i="7"/>
  <c r="X449" i="7"/>
  <c r="V449" i="7"/>
  <c r="S449" i="7"/>
  <c r="X413" i="7"/>
  <c r="X412" i="7"/>
  <c r="X411" i="7"/>
  <c r="V415" i="7"/>
  <c r="S412" i="7"/>
  <c r="X374" i="7"/>
  <c r="V374" i="7"/>
  <c r="S374" i="7"/>
  <c r="X373" i="7"/>
  <c r="V373" i="7"/>
  <c r="S373" i="7"/>
  <c r="S411" i="7" l="1"/>
  <c r="S413" i="7"/>
  <c r="X721" i="7"/>
  <c r="S722" i="7"/>
  <c r="V618" i="7"/>
  <c r="V736" i="7"/>
  <c r="T707" i="7"/>
  <c r="X722" i="7"/>
  <c r="X592" i="7"/>
  <c r="X735" i="7"/>
  <c r="S619" i="7"/>
  <c r="X619" i="7"/>
  <c r="S593" i="7"/>
  <c r="V593" i="7"/>
  <c r="S538" i="7"/>
  <c r="V722" i="7"/>
  <c r="V509" i="7"/>
  <c r="S592" i="7"/>
  <c r="V619" i="7"/>
  <c r="S721" i="7"/>
  <c r="S735" i="7"/>
  <c r="S618" i="7"/>
  <c r="V735" i="7"/>
  <c r="X593" i="7"/>
  <c r="V594" i="7"/>
  <c r="X618" i="7"/>
  <c r="S736" i="7"/>
  <c r="X736" i="7"/>
  <c r="X737" i="7"/>
  <c r="V737" i="7"/>
  <c r="S737" i="7"/>
  <c r="X723" i="7"/>
  <c r="V723" i="7"/>
  <c r="V721" i="7"/>
  <c r="S723" i="7"/>
  <c r="X620" i="7"/>
  <c r="V620" i="7"/>
  <c r="S620" i="7"/>
  <c r="X594" i="7"/>
  <c r="V592" i="7"/>
  <c r="S594" i="7"/>
  <c r="X509" i="7"/>
  <c r="X537" i="7"/>
  <c r="V508" i="7"/>
  <c r="S537" i="7"/>
  <c r="S509" i="7"/>
  <c r="V539" i="7"/>
  <c r="X538" i="7"/>
  <c r="X539" i="7"/>
  <c r="V538" i="7"/>
  <c r="V537" i="7"/>
  <c r="S539" i="7"/>
  <c r="S508" i="7"/>
  <c r="X510" i="7"/>
  <c r="X508" i="7"/>
  <c r="V510" i="7"/>
  <c r="S510" i="7"/>
  <c r="X445" i="7"/>
  <c r="X468" i="7"/>
  <c r="S483" i="7"/>
  <c r="S445" i="7"/>
  <c r="X483" i="7"/>
  <c r="V483" i="7"/>
  <c r="S446" i="7"/>
  <c r="X446" i="7"/>
  <c r="S369" i="7"/>
  <c r="V371" i="7"/>
  <c r="X469" i="7"/>
  <c r="V469" i="7"/>
  <c r="X482" i="7"/>
  <c r="S482" i="7"/>
  <c r="V446" i="7"/>
  <c r="S468" i="7"/>
  <c r="S469" i="7"/>
  <c r="V484" i="7"/>
  <c r="X484" i="7"/>
  <c r="S484" i="7"/>
  <c r="V482" i="7"/>
  <c r="V470" i="7"/>
  <c r="X470" i="7"/>
  <c r="S470" i="7"/>
  <c r="V468" i="7"/>
  <c r="X447" i="7"/>
  <c r="V447" i="7"/>
  <c r="V445" i="7"/>
  <c r="S447" i="7"/>
  <c r="V369" i="7"/>
  <c r="V412" i="7"/>
  <c r="X369" i="7"/>
  <c r="X370" i="7"/>
  <c r="V370" i="7"/>
  <c r="S370" i="7"/>
  <c r="V413" i="7"/>
  <c r="V411" i="7"/>
  <c r="X371" i="7"/>
  <c r="S371" i="7"/>
  <c r="X301" i="7" l="1"/>
  <c r="V301" i="7"/>
  <c r="S301" i="7"/>
  <c r="S298" i="7" l="1"/>
  <c r="V298" i="7"/>
  <c r="X298" i="7"/>
  <c r="V297" i="7"/>
  <c r="S297" i="7"/>
  <c r="X297" i="7"/>
  <c r="X299" i="7"/>
  <c r="V299" i="7"/>
  <c r="S299" i="7"/>
  <c r="X266" i="7"/>
  <c r="V266" i="7"/>
  <c r="S266" i="7"/>
  <c r="X264" i="7"/>
  <c r="V264" i="7"/>
  <c r="V263" i="7"/>
  <c r="X263" i="7"/>
  <c r="S263" i="7"/>
  <c r="X262" i="7"/>
  <c r="X244" i="7"/>
  <c r="V244" i="7"/>
  <c r="S244" i="7"/>
  <c r="Q232" i="7"/>
  <c r="X227" i="7"/>
  <c r="V227" i="7"/>
  <c r="S227" i="7"/>
  <c r="X208" i="7"/>
  <c r="V208" i="7"/>
  <c r="V139" i="7"/>
  <c r="X143" i="7"/>
  <c r="V143" i="7"/>
  <c r="S143" i="7"/>
  <c r="X109" i="7"/>
  <c r="V109" i="7"/>
  <c r="S109" i="7"/>
  <c r="X87" i="7"/>
  <c r="V87" i="7"/>
  <c r="S87" i="7"/>
  <c r="P253" i="7" l="1"/>
  <c r="S83" i="7"/>
  <c r="S84" i="7"/>
  <c r="S85" i="7"/>
  <c r="Q99" i="7"/>
  <c r="V224" i="7"/>
  <c r="S205" i="7"/>
  <c r="X205" i="7"/>
  <c r="X224" i="7"/>
  <c r="S122" i="7"/>
  <c r="V223" i="7"/>
  <c r="V206" i="7"/>
  <c r="X241" i="7"/>
  <c r="X121" i="7"/>
  <c r="S140" i="7"/>
  <c r="X139" i="7"/>
  <c r="V241" i="7"/>
  <c r="V121" i="7"/>
  <c r="S224" i="7"/>
  <c r="V105" i="7"/>
  <c r="S121" i="7"/>
  <c r="V205" i="7"/>
  <c r="S241" i="7"/>
  <c r="S105" i="7"/>
  <c r="X122" i="7"/>
  <c r="V122" i="7"/>
  <c r="S106" i="7"/>
  <c r="S139" i="7"/>
  <c r="V140" i="7"/>
  <c r="V204" i="7"/>
  <c r="X240" i="7"/>
  <c r="X225" i="7"/>
  <c r="X204" i="7"/>
  <c r="V106" i="7"/>
  <c r="S204" i="7"/>
  <c r="S262" i="7"/>
  <c r="X84" i="7"/>
  <c r="S223" i="7"/>
  <c r="S240" i="7"/>
  <c r="X123" i="7"/>
  <c r="X140" i="7"/>
  <c r="X223" i="7"/>
  <c r="V262" i="7"/>
  <c r="S264" i="7"/>
  <c r="X242" i="7"/>
  <c r="V242" i="7"/>
  <c r="V240" i="7"/>
  <c r="S242" i="7"/>
  <c r="V225" i="7"/>
  <c r="S225" i="7"/>
  <c r="X206" i="7"/>
  <c r="X141" i="7"/>
  <c r="V141" i="7"/>
  <c r="S141" i="7"/>
  <c r="V123" i="7"/>
  <c r="S123" i="7"/>
  <c r="X106" i="7"/>
  <c r="X105" i="7"/>
  <c r="X83" i="7"/>
  <c r="V83" i="7"/>
  <c r="V84" i="7"/>
  <c r="X107" i="7"/>
  <c r="V107" i="7"/>
  <c r="S107" i="7"/>
  <c r="X85" i="7"/>
  <c r="V85" i="7"/>
  <c r="X62" i="7"/>
  <c r="V62" i="7"/>
  <c r="S62" i="7"/>
  <c r="X20" i="7"/>
  <c r="V20" i="7"/>
  <c r="S20" i="7"/>
  <c r="S18" i="7"/>
  <c r="V17" i="7" l="1"/>
  <c r="S17" i="7"/>
  <c r="S59" i="7"/>
  <c r="X58" i="7"/>
  <c r="S16" i="7"/>
  <c r="X17" i="7"/>
  <c r="S58" i="7"/>
  <c r="V60" i="7"/>
  <c r="X59" i="7"/>
  <c r="V16" i="7"/>
  <c r="X18" i="7"/>
  <c r="V58" i="7"/>
  <c r="S60" i="7"/>
  <c r="V59" i="7"/>
  <c r="V18" i="7"/>
  <c r="X60" i="7"/>
  <c r="X16" i="7"/>
  <c r="D8" i="12"/>
  <c r="P392" i="7" l="1"/>
  <c r="P317" i="7"/>
  <c r="S243" i="7"/>
  <c r="P540" i="7"/>
  <c r="P547" i="7" s="1"/>
  <c r="T485" i="7"/>
  <c r="T226" i="7"/>
  <c r="T232" i="7" s="1"/>
  <c r="Q207" i="7"/>
  <c r="Q220" i="7" s="1"/>
  <c r="Q540" i="7"/>
  <c r="Q547" i="7" s="1"/>
  <c r="P207" i="7"/>
  <c r="T108" i="7"/>
  <c r="T112" i="7" s="1"/>
  <c r="Q317" i="7"/>
  <c r="T253" i="7"/>
  <c r="W44" i="7"/>
  <c r="T317" i="7"/>
  <c r="W74" i="7"/>
  <c r="T265" i="7"/>
  <c r="T269" i="7" s="1"/>
  <c r="W317" i="7"/>
  <c r="W319" i="7" s="1"/>
  <c r="T142" i="7"/>
  <c r="T151" i="7" s="1"/>
  <c r="T724" i="7"/>
  <c r="T729" i="7" s="1"/>
  <c r="W603" i="7"/>
  <c r="Q603" i="7"/>
  <c r="P603" i="7"/>
  <c r="T540" i="7"/>
  <c r="T547" i="7" s="1"/>
  <c r="W490" i="7"/>
  <c r="Q485" i="7"/>
  <c r="P485" i="7"/>
  <c r="T448" i="7"/>
  <c r="T450" i="7" s="1"/>
  <c r="Q392" i="7"/>
  <c r="Q393" i="7" s="1"/>
  <c r="P393" i="7"/>
  <c r="W625" i="7"/>
  <c r="P625" i="7"/>
  <c r="W750" i="7"/>
  <c r="Q750" i="7"/>
  <c r="P750" i="7"/>
  <c r="T621" i="7"/>
  <c r="T625" i="7" s="1"/>
  <c r="T414" i="7"/>
  <c r="T434" i="7" s="1"/>
  <c r="T738" i="7"/>
  <c r="T750" i="7" s="1"/>
  <c r="Q625" i="7"/>
  <c r="T471" i="7"/>
  <c r="T479" i="7" s="1"/>
  <c r="Q434" i="7"/>
  <c r="Q435" i="7" s="1"/>
  <c r="W729" i="7"/>
  <c r="Q724" i="7"/>
  <c r="Q729" i="7" s="1"/>
  <c r="P724" i="7"/>
  <c r="P729" i="7" s="1"/>
  <c r="T595" i="7"/>
  <c r="T603" i="7" s="1"/>
  <c r="T511" i="7"/>
  <c r="T372" i="7"/>
  <c r="T392" i="7" s="1"/>
  <c r="T393" i="7" s="1"/>
  <c r="W435" i="7"/>
  <c r="T300" i="7"/>
  <c r="T311" i="7" s="1"/>
  <c r="W207" i="7"/>
  <c r="W220" i="7" s="1"/>
  <c r="W86" i="7"/>
  <c r="W99" i="7" s="1"/>
  <c r="T61" i="7"/>
  <c r="T74" i="7" s="1"/>
  <c r="W253" i="7"/>
  <c r="P220" i="7"/>
  <c r="T124" i="7"/>
  <c r="T135" i="7" s="1"/>
  <c r="T19" i="7"/>
  <c r="T44" i="7" s="1"/>
  <c r="W232" i="7"/>
  <c r="T207" i="7"/>
  <c r="T220" i="7" s="1"/>
  <c r="T86" i="7"/>
  <c r="T99" i="7" s="1"/>
  <c r="S19" i="7"/>
  <c r="S409" i="7"/>
  <c r="T534" i="7" l="1"/>
  <c r="AA503" i="7"/>
  <c r="T319" i="7"/>
  <c r="X319" i="7" s="1"/>
  <c r="X317" i="7"/>
  <c r="Q319" i="7"/>
  <c r="Q320" i="7" s="1"/>
  <c r="V317" i="7"/>
  <c r="V319" i="7" s="1"/>
  <c r="X678" i="7"/>
  <c r="S207" i="7"/>
  <c r="P319" i="7"/>
  <c r="P320" i="7" s="1"/>
  <c r="S317" i="7"/>
  <c r="P435" i="7"/>
  <c r="S414" i="7"/>
  <c r="S393" i="7"/>
  <c r="T435" i="7"/>
  <c r="X414" i="7"/>
  <c r="V414" i="7"/>
  <c r="S61" i="7"/>
  <c r="X265" i="7"/>
  <c r="X372" i="7"/>
  <c r="S124" i="7"/>
  <c r="S108" i="7"/>
  <c r="S86" i="7"/>
  <c r="S448" i="7"/>
  <c r="X207" i="7"/>
  <c r="V621" i="7"/>
  <c r="V142" i="7"/>
  <c r="X86" i="7"/>
  <c r="V724" i="7"/>
  <c r="V471" i="7"/>
  <c r="V19" i="7"/>
  <c r="X738" i="7"/>
  <c r="S372" i="7"/>
  <c r="S226" i="7"/>
  <c r="V300" i="7"/>
  <c r="S738" i="7"/>
  <c r="V595" i="7"/>
  <c r="V226" i="7"/>
  <c r="X124" i="7"/>
  <c r="X226" i="7"/>
  <c r="X300" i="7"/>
  <c r="T490" i="7"/>
  <c r="X485" i="7"/>
  <c r="V738" i="7"/>
  <c r="S485" i="7"/>
  <c r="P490" i="7"/>
  <c r="X61" i="7"/>
  <c r="V207" i="7"/>
  <c r="V265" i="7"/>
  <c r="S265" i="7"/>
  <c r="X511" i="7"/>
  <c r="X595" i="7"/>
  <c r="S511" i="7"/>
  <c r="V372" i="7"/>
  <c r="V485" i="7"/>
  <c r="Q490" i="7"/>
  <c r="X540" i="7"/>
  <c r="X724" i="7"/>
  <c r="V61" i="7"/>
  <c r="V124" i="7"/>
  <c r="X19" i="7"/>
  <c r="X108" i="7"/>
  <c r="V108" i="7"/>
  <c r="V86" i="7"/>
  <c r="S300" i="7"/>
  <c r="V448" i="7"/>
  <c r="S540" i="7"/>
  <c r="S724" i="7"/>
  <c r="X471" i="7"/>
  <c r="S471" i="7"/>
  <c r="X621" i="7"/>
  <c r="S621" i="7"/>
  <c r="S595" i="7"/>
  <c r="S142" i="7"/>
  <c r="V540" i="7"/>
  <c r="X448" i="7"/>
  <c r="V511" i="7"/>
  <c r="X243" i="7"/>
  <c r="X142" i="7"/>
  <c r="T753" i="7"/>
  <c r="T560" i="7"/>
  <c r="T561" i="7" s="1"/>
  <c r="S347" i="7"/>
  <c r="S345" i="7"/>
  <c r="S338" i="7"/>
  <c r="S335" i="7"/>
  <c r="S331" i="7"/>
  <c r="S346" i="7"/>
  <c r="S348" i="7"/>
  <c r="S349" i="7"/>
  <c r="S350" i="7"/>
  <c r="S351" i="7"/>
  <c r="S352" i="7"/>
  <c r="S353" i="7"/>
  <c r="S354" i="7"/>
  <c r="S355" i="7"/>
  <c r="S356" i="7"/>
  <c r="S542" i="7"/>
  <c r="S543" i="7"/>
  <c r="S544" i="7"/>
  <c r="S545" i="7"/>
  <c r="S546" i="7"/>
  <c r="S514" i="7"/>
  <c r="S515" i="7"/>
  <c r="S516" i="7"/>
  <c r="S517" i="7"/>
  <c r="S518" i="7"/>
  <c r="S519" i="7"/>
  <c r="S520" i="7"/>
  <c r="S521" i="7"/>
  <c r="S522" i="7"/>
  <c r="S523" i="7"/>
  <c r="S524" i="7"/>
  <c r="S525" i="7"/>
  <c r="S526" i="7"/>
  <c r="S527" i="7"/>
  <c r="S528" i="7"/>
  <c r="S529" i="7"/>
  <c r="S530" i="7"/>
  <c r="S531" i="7"/>
  <c r="S532" i="7"/>
  <c r="T320" i="7" l="1"/>
  <c r="T554" i="7"/>
  <c r="S330" i="7"/>
  <c r="T491" i="7"/>
  <c r="T754" i="7"/>
  <c r="S303" i="7"/>
  <c r="S304" i="7"/>
  <c r="S305" i="7"/>
  <c r="S306" i="7"/>
  <c r="S307" i="7"/>
  <c r="S308" i="7"/>
  <c r="M796" i="7"/>
  <c r="V752" i="7"/>
  <c r="V734" i="7"/>
  <c r="X557" i="7"/>
  <c r="X556" i="7"/>
  <c r="V559" i="7"/>
  <c r="V557" i="7"/>
  <c r="V556" i="7"/>
  <c r="S559" i="7"/>
  <c r="S558" i="7"/>
  <c r="S557" i="7"/>
  <c r="S556" i="7"/>
  <c r="V505" i="7"/>
  <c r="V506" i="7"/>
  <c r="V507" i="7"/>
  <c r="V513" i="7"/>
  <c r="V514" i="7"/>
  <c r="S505" i="7"/>
  <c r="S506" i="7"/>
  <c r="S507" i="7"/>
  <c r="S513" i="7"/>
  <c r="S57" i="7"/>
  <c r="V309" i="7"/>
  <c r="V307" i="7"/>
  <c r="X307" i="7"/>
  <c r="V183" i="7"/>
  <c r="V57" i="7"/>
  <c r="X57" i="7"/>
  <c r="V375" i="7"/>
  <c r="X375" i="7"/>
  <c r="V376" i="7"/>
  <c r="X376" i="7"/>
  <c r="S375" i="7"/>
  <c r="S376" i="7"/>
  <c r="S377" i="7"/>
  <c r="N307" i="7"/>
  <c r="O307" i="7"/>
  <c r="S343" i="7" l="1"/>
  <c r="S478" i="7"/>
  <c r="V478" i="7"/>
  <c r="X478" i="7"/>
  <c r="V765" i="7"/>
  <c r="X765" i="7"/>
  <c r="S765" i="7"/>
  <c r="X720" i="7"/>
  <c r="X726" i="7"/>
  <c r="X727" i="7"/>
  <c r="P890" i="7" l="1"/>
  <c r="T877" i="7"/>
  <c r="Q877" i="7"/>
  <c r="P877" i="7"/>
  <c r="T853" i="7"/>
  <c r="Q853" i="7"/>
  <c r="P853" i="7"/>
  <c r="S830" i="7"/>
  <c r="S831" i="7"/>
  <c r="T833" i="7"/>
  <c r="Q833" i="7"/>
  <c r="P833" i="7"/>
  <c r="M890" i="7"/>
  <c r="M877" i="7"/>
  <c r="M833" i="7"/>
  <c r="M853" i="7"/>
  <c r="V872" i="7"/>
  <c r="V874" i="7"/>
  <c r="V875" i="7"/>
  <c r="V876" i="7"/>
  <c r="V849" i="7"/>
  <c r="V830" i="7"/>
  <c r="W913" i="7"/>
  <c r="S92" i="7"/>
  <c r="S93" i="7"/>
  <c r="S94" i="7"/>
  <c r="S95" i="7"/>
  <c r="S96" i="7"/>
  <c r="S97" i="7"/>
  <c r="G57" i="6" l="1"/>
  <c r="M99" i="7" l="1"/>
  <c r="M55" i="7"/>
  <c r="M74" i="7" s="1"/>
  <c r="W779" i="7"/>
  <c r="W780" i="7" s="1"/>
  <c r="W767" i="7"/>
  <c r="W768" i="7" s="1"/>
  <c r="W753" i="7"/>
  <c r="W730" i="7"/>
  <c r="W712" i="7"/>
  <c r="W713" i="7" s="1"/>
  <c r="W667" i="7"/>
  <c r="W663" i="7"/>
  <c r="W656" i="7"/>
  <c r="W632" i="7"/>
  <c r="W612" i="7"/>
  <c r="W606" i="7"/>
  <c r="W585" i="7"/>
  <c r="W581" i="7"/>
  <c r="W578" i="7"/>
  <c r="W566" i="7"/>
  <c r="W567" i="7" s="1"/>
  <c r="W560" i="7"/>
  <c r="W561" i="7" s="1"/>
  <c r="W498" i="7"/>
  <c r="W499" i="7" s="1"/>
  <c r="W462" i="7"/>
  <c r="W459" i="7"/>
  <c r="W456" i="7"/>
  <c r="W453" i="7"/>
  <c r="W440" i="7"/>
  <c r="W398" i="7"/>
  <c r="W399" i="7" s="1"/>
  <c r="W320" i="7"/>
  <c r="W291" i="7"/>
  <c r="W292" i="7" s="1"/>
  <c r="W285" i="7"/>
  <c r="W286" i="7" s="1"/>
  <c r="W279" i="7"/>
  <c r="W280" i="7" s="1"/>
  <c r="W198" i="7"/>
  <c r="W199" i="7" s="1"/>
  <c r="W184" i="7"/>
  <c r="W181" i="7"/>
  <c r="W174" i="7"/>
  <c r="W175" i="7" s="1"/>
  <c r="W167" i="7"/>
  <c r="W154" i="7"/>
  <c r="W50" i="7"/>
  <c r="T779" i="7"/>
  <c r="T780" i="7" s="1"/>
  <c r="Q779" i="7"/>
  <c r="Q780" i="7" s="1"/>
  <c r="P779" i="7"/>
  <c r="P780" i="7" s="1"/>
  <c r="T767" i="7"/>
  <c r="T768" i="7" s="1"/>
  <c r="Q767" i="7"/>
  <c r="Q768" i="7" s="1"/>
  <c r="P767" i="7"/>
  <c r="P768" i="7" s="1"/>
  <c r="Q753" i="7"/>
  <c r="V753" i="7" s="1"/>
  <c r="P753" i="7"/>
  <c r="T730" i="7"/>
  <c r="Q730" i="7"/>
  <c r="P730" i="7"/>
  <c r="T712" i="7"/>
  <c r="T713" i="7" s="1"/>
  <c r="Q712" i="7"/>
  <c r="Q713" i="7" s="1"/>
  <c r="P712" i="7"/>
  <c r="P713" i="7" s="1"/>
  <c r="X684" i="7"/>
  <c r="T667" i="7"/>
  <c r="T663" i="7"/>
  <c r="Q667" i="7"/>
  <c r="Q663" i="7"/>
  <c r="P667" i="7"/>
  <c r="P663" i="7"/>
  <c r="T656" i="7"/>
  <c r="T632" i="7"/>
  <c r="Q656" i="7"/>
  <c r="Q632" i="7"/>
  <c r="P656" i="7"/>
  <c r="P632" i="7"/>
  <c r="T612" i="7"/>
  <c r="T606" i="7"/>
  <c r="Q612" i="7"/>
  <c r="Q606" i="7"/>
  <c r="P612" i="7"/>
  <c r="P606" i="7"/>
  <c r="P585" i="7"/>
  <c r="P581" i="7"/>
  <c r="P578" i="7"/>
  <c r="Q566" i="7"/>
  <c r="Q567" i="7" s="1"/>
  <c r="T566" i="7"/>
  <c r="T567" i="7" s="1"/>
  <c r="P566" i="7"/>
  <c r="P567" i="7" s="1"/>
  <c r="Q560" i="7"/>
  <c r="Q561" i="7" s="1"/>
  <c r="P560" i="7"/>
  <c r="P561" i="7" s="1"/>
  <c r="T498" i="7"/>
  <c r="T499" i="7" s="1"/>
  <c r="Q498" i="7"/>
  <c r="Q499" i="7" s="1"/>
  <c r="P498" i="7"/>
  <c r="P499" i="7" s="1"/>
  <c r="T462" i="7"/>
  <c r="T459" i="7"/>
  <c r="T456" i="7"/>
  <c r="T453" i="7"/>
  <c r="T440" i="7"/>
  <c r="Q462" i="7"/>
  <c r="Q459" i="7"/>
  <c r="Q456" i="7"/>
  <c r="Q453" i="7"/>
  <c r="Q440" i="7"/>
  <c r="P462" i="7"/>
  <c r="P459" i="7"/>
  <c r="P456" i="7"/>
  <c r="P453" i="7"/>
  <c r="P440" i="7"/>
  <c r="T398" i="7"/>
  <c r="T399" i="7" s="1"/>
  <c r="Q398" i="7"/>
  <c r="Q399" i="7" s="1"/>
  <c r="P398" i="7"/>
  <c r="P399" i="7" s="1"/>
  <c r="Q291" i="7"/>
  <c r="Q292" i="7" s="1"/>
  <c r="P291" i="7"/>
  <c r="P292" i="7" s="1"/>
  <c r="Q285" i="7"/>
  <c r="Q286" i="7" s="1"/>
  <c r="P285" i="7"/>
  <c r="P286" i="7" s="1"/>
  <c r="T279" i="7"/>
  <c r="T280" i="7" s="1"/>
  <c r="Q279" i="7"/>
  <c r="Q280" i="7" s="1"/>
  <c r="P279" i="7"/>
  <c r="P280" i="7" s="1"/>
  <c r="T198" i="7"/>
  <c r="T199" i="7" s="1"/>
  <c r="T184" i="7"/>
  <c r="T181" i="7"/>
  <c r="T174" i="7"/>
  <c r="T175" i="7" s="1"/>
  <c r="Q198" i="7"/>
  <c r="Q199" i="7" s="1"/>
  <c r="Q184" i="7"/>
  <c r="Q181" i="7"/>
  <c r="Q174" i="7"/>
  <c r="Q175" i="7" s="1"/>
  <c r="P198" i="7"/>
  <c r="P199" i="7" s="1"/>
  <c r="P184" i="7"/>
  <c r="P181" i="7"/>
  <c r="P174" i="7"/>
  <c r="P175" i="7" s="1"/>
  <c r="S137" i="7"/>
  <c r="S138" i="7"/>
  <c r="S144" i="7"/>
  <c r="S145" i="7"/>
  <c r="S131" i="7"/>
  <c r="S132" i="7"/>
  <c r="S133" i="7"/>
  <c r="T167" i="7"/>
  <c r="T154" i="7"/>
  <c r="T117" i="7"/>
  <c r="Q167" i="7"/>
  <c r="Q154" i="7"/>
  <c r="Q117" i="7"/>
  <c r="P167" i="7"/>
  <c r="P154" i="7"/>
  <c r="P117" i="7"/>
  <c r="S77" i="7"/>
  <c r="S78" i="7"/>
  <c r="S79" i="7"/>
  <c r="S80" i="7"/>
  <c r="S81" i="7"/>
  <c r="S82" i="7"/>
  <c r="S88" i="7"/>
  <c r="S89" i="7"/>
  <c r="S90" i="7"/>
  <c r="S91" i="7"/>
  <c r="S55" i="7"/>
  <c r="T50" i="7"/>
  <c r="Q50" i="7"/>
  <c r="P50" i="7"/>
  <c r="S21" i="7"/>
  <c r="S22" i="7"/>
  <c r="S23" i="7"/>
  <c r="M44" i="7"/>
  <c r="M50" i="7"/>
  <c r="M112" i="7"/>
  <c r="M117" i="7"/>
  <c r="M135" i="7"/>
  <c r="M151" i="7"/>
  <c r="M154" i="7"/>
  <c r="M167" i="7"/>
  <c r="M174" i="7"/>
  <c r="M175" i="7" s="1"/>
  <c r="M181" i="7"/>
  <c r="M184" i="7"/>
  <c r="M198" i="7"/>
  <c r="M199" i="7" s="1"/>
  <c r="M220" i="7"/>
  <c r="M232" i="7"/>
  <c r="M253" i="7"/>
  <c r="M269" i="7"/>
  <c r="M279" i="7"/>
  <c r="M280" i="7" s="1"/>
  <c r="M285" i="7"/>
  <c r="M286" i="7" s="1"/>
  <c r="M291" i="7"/>
  <c r="M292" i="7" s="1"/>
  <c r="M311" i="7"/>
  <c r="M320" i="7" s="1"/>
  <c r="M357" i="7"/>
  <c r="M392" i="7"/>
  <c r="M361" i="7"/>
  <c r="M398" i="7"/>
  <c r="M399" i="7" s="1"/>
  <c r="M434" i="7"/>
  <c r="M435" i="7" s="1"/>
  <c r="M440" i="7"/>
  <c r="M450" i="7"/>
  <c r="M453" i="7"/>
  <c r="M456" i="7"/>
  <c r="M459" i="7"/>
  <c r="M462" i="7"/>
  <c r="M479" i="7"/>
  <c r="M490" i="7"/>
  <c r="M498" i="7"/>
  <c r="M499" i="7" s="1"/>
  <c r="M534" i="7"/>
  <c r="M547" i="7"/>
  <c r="M560" i="7"/>
  <c r="M561" i="7" s="1"/>
  <c r="M566" i="7"/>
  <c r="M567" i="7" s="1"/>
  <c r="M578" i="7"/>
  <c r="M581" i="7"/>
  <c r="M585" i="7"/>
  <c r="M603" i="7"/>
  <c r="M606" i="7"/>
  <c r="M612" i="7"/>
  <c r="M625" i="7"/>
  <c r="M632" i="7"/>
  <c r="M656" i="7"/>
  <c r="M663" i="7"/>
  <c r="M667" i="7"/>
  <c r="M712" i="7"/>
  <c r="M713" i="7" s="1"/>
  <c r="M729" i="7"/>
  <c r="M730" i="7" s="1"/>
  <c r="M750" i="7"/>
  <c r="M753" i="7"/>
  <c r="M767" i="7"/>
  <c r="M768" i="7" s="1"/>
  <c r="M773" i="7"/>
  <c r="M776" i="7"/>
  <c r="M779" i="7"/>
  <c r="G287" i="6"/>
  <c r="G288" i="6"/>
  <c r="G7" i="6"/>
  <c r="G9" i="6"/>
  <c r="G10" i="6"/>
  <c r="G12" i="6"/>
  <c r="G13" i="6"/>
  <c r="G15" i="6"/>
  <c r="G16" i="6"/>
  <c r="G17" i="6"/>
  <c r="G19" i="6"/>
  <c r="G20" i="6"/>
  <c r="G22" i="6"/>
  <c r="G23" i="6"/>
  <c r="G24" i="6"/>
  <c r="G26" i="6"/>
  <c r="G27" i="6"/>
  <c r="G29" i="6"/>
  <c r="G30" i="6"/>
  <c r="G31" i="6"/>
  <c r="G33" i="6"/>
  <c r="G34" i="6"/>
  <c r="G36" i="6"/>
  <c r="G37" i="6"/>
  <c r="G38" i="6"/>
  <c r="G40" i="6"/>
  <c r="G41" i="6"/>
  <c r="G42" i="6"/>
  <c r="G44" i="6"/>
  <c r="G45" i="6"/>
  <c r="G46" i="6"/>
  <c r="G48" i="6"/>
  <c r="G49" i="6"/>
  <c r="G50" i="6"/>
  <c r="G52" i="6"/>
  <c r="G53" i="6"/>
  <c r="G54" i="6"/>
  <c r="G59" i="6"/>
  <c r="G60" i="6"/>
  <c r="G63" i="6"/>
  <c r="G64" i="6"/>
  <c r="G65" i="6"/>
  <c r="G66" i="6"/>
  <c r="G68" i="6"/>
  <c r="G69" i="6"/>
  <c r="G70" i="6"/>
  <c r="G71" i="6"/>
  <c r="G72" i="6"/>
  <c r="G73" i="6"/>
  <c r="G75" i="6"/>
  <c r="G76" i="6"/>
  <c r="G77" i="6"/>
  <c r="G78" i="6"/>
  <c r="G79" i="6"/>
  <c r="G80" i="6"/>
  <c r="G81" i="6"/>
  <c r="G83" i="6"/>
  <c r="G84" i="6"/>
  <c r="G85" i="6"/>
  <c r="G86" i="6"/>
  <c r="G87" i="6"/>
  <c r="G88" i="6"/>
  <c r="G89" i="6"/>
  <c r="G90" i="6"/>
  <c r="G91" i="6"/>
  <c r="G92" i="6"/>
  <c r="G93" i="6"/>
  <c r="G95" i="6"/>
  <c r="G96" i="6"/>
  <c r="G97" i="6"/>
  <c r="G100" i="6"/>
  <c r="G101" i="6"/>
  <c r="G102" i="6"/>
  <c r="G103" i="6"/>
  <c r="G104" i="6"/>
  <c r="G105" i="6"/>
  <c r="G106" i="6"/>
  <c r="G107" i="6"/>
  <c r="G108" i="6"/>
  <c r="G110" i="6"/>
  <c r="G111" i="6"/>
  <c r="G112" i="6"/>
  <c r="G113" i="6"/>
  <c r="G114" i="6"/>
  <c r="G115" i="6"/>
  <c r="G116" i="6"/>
  <c r="G117" i="6"/>
  <c r="G118" i="6"/>
  <c r="G119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6" i="6"/>
  <c r="G137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7" i="6"/>
  <c r="G168" i="6"/>
  <c r="G171" i="6"/>
  <c r="G172" i="6"/>
  <c r="G173" i="6"/>
  <c r="G174" i="6"/>
  <c r="G175" i="6"/>
  <c r="G176" i="6"/>
  <c r="G177" i="6"/>
  <c r="G178" i="6"/>
  <c r="G179" i="6"/>
  <c r="G180" i="6"/>
  <c r="G181" i="6"/>
  <c r="G183" i="6"/>
  <c r="G184" i="6"/>
  <c r="G186" i="6"/>
  <c r="G187" i="6"/>
  <c r="G188" i="6"/>
  <c r="G189" i="6"/>
  <c r="G190" i="6"/>
  <c r="G192" i="6"/>
  <c r="G193" i="6"/>
  <c r="G194" i="6"/>
  <c r="G195" i="6"/>
  <c r="G196" i="6"/>
  <c r="G197" i="6"/>
  <c r="G198" i="6"/>
  <c r="G199" i="6"/>
  <c r="G201" i="6"/>
  <c r="G202" i="6"/>
  <c r="G203" i="6"/>
  <c r="G204" i="6"/>
  <c r="G205" i="6"/>
  <c r="G206" i="6"/>
  <c r="G207" i="6"/>
  <c r="G209" i="6"/>
  <c r="G210" i="6"/>
  <c r="G211" i="6"/>
  <c r="G212" i="6"/>
  <c r="G213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5" i="6"/>
  <c r="G246" i="6"/>
  <c r="G247" i="6"/>
  <c r="G248" i="6"/>
  <c r="G250" i="6"/>
  <c r="G251" i="6"/>
  <c r="G253" i="6"/>
  <c r="G254" i="6"/>
  <c r="G256" i="6"/>
  <c r="G257" i="6"/>
  <c r="G259" i="6"/>
  <c r="G260" i="6"/>
  <c r="G262" i="6"/>
  <c r="G263" i="6"/>
  <c r="G265" i="6"/>
  <c r="G266" i="6"/>
  <c r="G268" i="6"/>
  <c r="G269" i="6"/>
  <c r="G271" i="6"/>
  <c r="G272" i="6"/>
  <c r="G273" i="6"/>
  <c r="G274" i="6"/>
  <c r="G275" i="6"/>
  <c r="G278" i="6"/>
  <c r="G279" i="6"/>
  <c r="G280" i="6"/>
  <c r="G281" i="6"/>
  <c r="G282" i="6"/>
  <c r="G6" i="6"/>
  <c r="I276" i="6"/>
  <c r="I270" i="6"/>
  <c r="I267" i="6"/>
  <c r="I264" i="6"/>
  <c r="I261" i="6"/>
  <c r="I258" i="6"/>
  <c r="I255" i="6"/>
  <c r="I252" i="6"/>
  <c r="I249" i="6"/>
  <c r="I243" i="6"/>
  <c r="I214" i="6"/>
  <c r="I208" i="6"/>
  <c r="I200" i="6"/>
  <c r="I191" i="6"/>
  <c r="I185" i="6"/>
  <c r="I182" i="6"/>
  <c r="I169" i="6"/>
  <c r="I166" i="6"/>
  <c r="I138" i="6"/>
  <c r="I135" i="6"/>
  <c r="I120" i="6"/>
  <c r="I109" i="6"/>
  <c r="I98" i="6"/>
  <c r="I94" i="6"/>
  <c r="I82" i="6"/>
  <c r="I74" i="6"/>
  <c r="I67" i="6"/>
  <c r="I61" i="6"/>
  <c r="I55" i="6"/>
  <c r="I58" i="6" s="1"/>
  <c r="I51" i="6"/>
  <c r="I47" i="6"/>
  <c r="I43" i="6"/>
  <c r="I39" i="6"/>
  <c r="I35" i="6"/>
  <c r="I32" i="6"/>
  <c r="I28" i="6"/>
  <c r="I25" i="6"/>
  <c r="I21" i="6"/>
  <c r="I18" i="6"/>
  <c r="I14" i="6"/>
  <c r="I11" i="6"/>
  <c r="I8" i="6"/>
  <c r="H276" i="6"/>
  <c r="H270" i="6"/>
  <c r="H267" i="6"/>
  <c r="H264" i="6"/>
  <c r="H261" i="6"/>
  <c r="H258" i="6"/>
  <c r="H255" i="6"/>
  <c r="H252" i="6"/>
  <c r="H249" i="6"/>
  <c r="H243" i="6"/>
  <c r="H214" i="6"/>
  <c r="H208" i="6"/>
  <c r="H200" i="6"/>
  <c r="H191" i="6"/>
  <c r="H185" i="6"/>
  <c r="H182" i="6"/>
  <c r="H169" i="6"/>
  <c r="H166" i="6"/>
  <c r="H170" i="6" s="1"/>
  <c r="H138" i="6"/>
  <c r="H135" i="6"/>
  <c r="H120" i="6"/>
  <c r="H109" i="6"/>
  <c r="H98" i="6"/>
  <c r="H94" i="6"/>
  <c r="H82" i="6"/>
  <c r="H74" i="6"/>
  <c r="H67" i="6"/>
  <c r="H61" i="6"/>
  <c r="H55" i="6"/>
  <c r="H58" i="6" s="1"/>
  <c r="H51" i="6"/>
  <c r="H47" i="6"/>
  <c r="H43" i="6"/>
  <c r="H39" i="6"/>
  <c r="H35" i="6"/>
  <c r="H32" i="6"/>
  <c r="H28" i="6"/>
  <c r="H25" i="6"/>
  <c r="H21" i="6"/>
  <c r="H18" i="6"/>
  <c r="H14" i="6"/>
  <c r="H11" i="6"/>
  <c r="H8" i="6"/>
  <c r="F276" i="6"/>
  <c r="G276" i="6" s="1"/>
  <c r="E276" i="6"/>
  <c r="F270" i="6"/>
  <c r="G270" i="6" s="1"/>
  <c r="E270" i="6"/>
  <c r="F267" i="6"/>
  <c r="G267" i="6" s="1"/>
  <c r="E267" i="6"/>
  <c r="F264" i="6"/>
  <c r="G264" i="6" s="1"/>
  <c r="E264" i="6"/>
  <c r="F261" i="6"/>
  <c r="G261" i="6" s="1"/>
  <c r="E261" i="6"/>
  <c r="F258" i="6"/>
  <c r="G258" i="6" s="1"/>
  <c r="E258" i="6"/>
  <c r="F255" i="6"/>
  <c r="G255" i="6" s="1"/>
  <c r="E255" i="6"/>
  <c r="F252" i="6"/>
  <c r="E252" i="6"/>
  <c r="F249" i="6"/>
  <c r="G249" i="6" s="1"/>
  <c r="E249" i="6"/>
  <c r="F243" i="6"/>
  <c r="E243" i="6"/>
  <c r="F214" i="6"/>
  <c r="G214" i="6" s="1"/>
  <c r="E214" i="6"/>
  <c r="F208" i="6"/>
  <c r="G208" i="6" s="1"/>
  <c r="E208" i="6"/>
  <c r="F200" i="6"/>
  <c r="G200" i="6" s="1"/>
  <c r="E200" i="6"/>
  <c r="F191" i="6"/>
  <c r="G191" i="6" s="1"/>
  <c r="E191" i="6"/>
  <c r="F185" i="6"/>
  <c r="E185" i="6"/>
  <c r="F182" i="6"/>
  <c r="E182" i="6"/>
  <c r="F169" i="6"/>
  <c r="G169" i="6" s="1"/>
  <c r="E169" i="6"/>
  <c r="F166" i="6"/>
  <c r="E166" i="6"/>
  <c r="F138" i="6"/>
  <c r="G138" i="6" s="1"/>
  <c r="E138" i="6"/>
  <c r="F135" i="6"/>
  <c r="G135" i="6" s="1"/>
  <c r="E135" i="6"/>
  <c r="F120" i="6"/>
  <c r="E120" i="6"/>
  <c r="F109" i="6"/>
  <c r="E109" i="6"/>
  <c r="F98" i="6"/>
  <c r="G98" i="6" s="1"/>
  <c r="E98" i="6"/>
  <c r="F94" i="6"/>
  <c r="E94" i="6"/>
  <c r="F82" i="6"/>
  <c r="E82" i="6"/>
  <c r="F74" i="6"/>
  <c r="E74" i="6"/>
  <c r="F67" i="6"/>
  <c r="G67" i="6" s="1"/>
  <c r="E67" i="6"/>
  <c r="F61" i="6"/>
  <c r="G61" i="6" s="1"/>
  <c r="E61" i="6"/>
  <c r="F55" i="6"/>
  <c r="E55" i="6"/>
  <c r="E58" i="6" s="1"/>
  <c r="F51" i="6"/>
  <c r="G51" i="6" s="1"/>
  <c r="E51" i="6"/>
  <c r="F47" i="6"/>
  <c r="G47" i="6" s="1"/>
  <c r="E47" i="6"/>
  <c r="F43" i="6"/>
  <c r="G43" i="6" s="1"/>
  <c r="E43" i="6"/>
  <c r="F39" i="6"/>
  <c r="G39" i="6" s="1"/>
  <c r="E39" i="6"/>
  <c r="F35" i="6"/>
  <c r="G35" i="6" s="1"/>
  <c r="E35" i="6"/>
  <c r="F32" i="6"/>
  <c r="E32" i="6"/>
  <c r="F28" i="6"/>
  <c r="G28" i="6" s="1"/>
  <c r="E28" i="6"/>
  <c r="F25" i="6"/>
  <c r="E25" i="6"/>
  <c r="F21" i="6"/>
  <c r="G21" i="6" s="1"/>
  <c r="E21" i="6"/>
  <c r="F18" i="6"/>
  <c r="E18" i="6"/>
  <c r="F14" i="6"/>
  <c r="G14" i="6" s="1"/>
  <c r="E14" i="6"/>
  <c r="F11" i="6"/>
  <c r="G11" i="6" s="1"/>
  <c r="E11" i="6"/>
  <c r="F8" i="6"/>
  <c r="E8" i="6"/>
  <c r="K908" i="7"/>
  <c r="K902" i="7"/>
  <c r="K896" i="7"/>
  <c r="K890" i="7"/>
  <c r="K877" i="7"/>
  <c r="K859" i="7"/>
  <c r="K853" i="7"/>
  <c r="K839" i="7"/>
  <c r="K833" i="7"/>
  <c r="K819" i="7"/>
  <c r="K812" i="7"/>
  <c r="K803" i="7"/>
  <c r="K796" i="7"/>
  <c r="K779" i="7"/>
  <c r="K780" i="7" s="1"/>
  <c r="K767" i="7"/>
  <c r="K768" i="7" s="1"/>
  <c r="K753" i="7"/>
  <c r="K750" i="7"/>
  <c r="K729" i="7"/>
  <c r="K730" i="7" s="1"/>
  <c r="K712" i="7"/>
  <c r="K713" i="7" s="1"/>
  <c r="K704" i="7"/>
  <c r="K703" i="7"/>
  <c r="K702" i="7"/>
  <c r="K701" i="7"/>
  <c r="K700" i="7"/>
  <c r="K699" i="7"/>
  <c r="K698" i="7"/>
  <c r="K697" i="7"/>
  <c r="K696" i="7"/>
  <c r="K695" i="7"/>
  <c r="K694" i="7"/>
  <c r="K693" i="7"/>
  <c r="K692" i="7"/>
  <c r="K691" i="7"/>
  <c r="K690" i="7"/>
  <c r="K689" i="7"/>
  <c r="K688" i="7"/>
  <c r="K687" i="7"/>
  <c r="K686" i="7"/>
  <c r="K685" i="7"/>
  <c r="K684" i="7"/>
  <c r="K683" i="7"/>
  <c r="K682" i="7"/>
  <c r="K667" i="7"/>
  <c r="K663" i="7"/>
  <c r="K656" i="7"/>
  <c r="K632" i="7"/>
  <c r="K625" i="7"/>
  <c r="K612" i="7"/>
  <c r="K606" i="7"/>
  <c r="K603" i="7"/>
  <c r="K585" i="7"/>
  <c r="K581" i="7"/>
  <c r="K578" i="7"/>
  <c r="K566" i="7"/>
  <c r="K567" i="7" s="1"/>
  <c r="K560" i="7"/>
  <c r="K561" i="7" s="1"/>
  <c r="K553" i="7"/>
  <c r="K547" i="7"/>
  <c r="K534" i="7"/>
  <c r="K498" i="7"/>
  <c r="K499" i="7" s="1"/>
  <c r="K490" i="7"/>
  <c r="K479" i="7"/>
  <c r="K462" i="7"/>
  <c r="K459" i="7"/>
  <c r="K456" i="7"/>
  <c r="K453" i="7"/>
  <c r="K450" i="7"/>
  <c r="K440" i="7"/>
  <c r="K434" i="7"/>
  <c r="K435" i="7" s="1"/>
  <c r="K398" i="7"/>
  <c r="K399" i="7" s="1"/>
  <c r="K361" i="7"/>
  <c r="K392" i="7"/>
  <c r="K357" i="7"/>
  <c r="K311" i="7"/>
  <c r="K320" i="7" s="1"/>
  <c r="K291" i="7"/>
  <c r="K292" i="7" s="1"/>
  <c r="K285" i="7"/>
  <c r="K286" i="7" s="1"/>
  <c r="K279" i="7"/>
  <c r="K280" i="7" s="1"/>
  <c r="K269" i="7"/>
  <c r="K253" i="7"/>
  <c r="K232" i="7"/>
  <c r="K220" i="7"/>
  <c r="K198" i="7"/>
  <c r="K199" i="7" s="1"/>
  <c r="K184" i="7"/>
  <c r="K181" i="7"/>
  <c r="K174" i="7"/>
  <c r="K175" i="7" s="1"/>
  <c r="K167" i="7"/>
  <c r="K154" i="7"/>
  <c r="K151" i="7"/>
  <c r="K135" i="7"/>
  <c r="K117" i="7"/>
  <c r="K112" i="7"/>
  <c r="K99" i="7"/>
  <c r="K74" i="7"/>
  <c r="K50" i="7"/>
  <c r="K44" i="7"/>
  <c r="K393" i="7" l="1"/>
  <c r="M393" i="7"/>
  <c r="M554" i="7"/>
  <c r="K554" i="7"/>
  <c r="X151" i="7"/>
  <c r="S706" i="7"/>
  <c r="I62" i="6"/>
  <c r="I170" i="6"/>
  <c r="G55" i="6"/>
  <c r="F58" i="6"/>
  <c r="G58" i="6" s="1"/>
  <c r="E99" i="6"/>
  <c r="E139" i="6"/>
  <c r="E170" i="6"/>
  <c r="H62" i="6"/>
  <c r="I244" i="6"/>
  <c r="I277" i="6"/>
  <c r="E62" i="6"/>
  <c r="F62" i="6"/>
  <c r="F99" i="6"/>
  <c r="F139" i="6"/>
  <c r="F170" i="6"/>
  <c r="F277" i="6"/>
  <c r="G277" i="6" s="1"/>
  <c r="Q491" i="7"/>
  <c r="T185" i="7"/>
  <c r="P491" i="7"/>
  <c r="Q668" i="7"/>
  <c r="P668" i="7"/>
  <c r="M270" i="7"/>
  <c r="M586" i="7"/>
  <c r="T668" i="7"/>
  <c r="W51" i="7"/>
  <c r="W233" i="7"/>
  <c r="W668" i="7"/>
  <c r="W613" i="7"/>
  <c r="M780" i="7"/>
  <c r="Q463" i="7"/>
  <c r="P613" i="7"/>
  <c r="Q657" i="7"/>
  <c r="W100" i="7"/>
  <c r="M491" i="7"/>
  <c r="W270" i="7"/>
  <c r="W463" i="7"/>
  <c r="K668" i="7"/>
  <c r="K754" i="7"/>
  <c r="Q168" i="7"/>
  <c r="W185" i="7"/>
  <c r="W491" i="7"/>
  <c r="H244" i="6"/>
  <c r="H277" i="6"/>
  <c r="G252" i="6"/>
  <c r="I99" i="6"/>
  <c r="I139" i="6"/>
  <c r="H99" i="6"/>
  <c r="H139" i="6"/>
  <c r="G109" i="6"/>
  <c r="G8" i="6"/>
  <c r="K270" i="7"/>
  <c r="M754" i="7"/>
  <c r="M185" i="7"/>
  <c r="P51" i="7"/>
  <c r="T51" i="7"/>
  <c r="Q100" i="7"/>
  <c r="P185" i="7"/>
  <c r="Q185" i="7"/>
  <c r="P233" i="7"/>
  <c r="T233" i="7"/>
  <c r="P657" i="7"/>
  <c r="P754" i="7"/>
  <c r="W657" i="7"/>
  <c r="P463" i="7"/>
  <c r="T463" i="7"/>
  <c r="T613" i="7"/>
  <c r="P168" i="7"/>
  <c r="T168" i="7"/>
  <c r="K100" i="7"/>
  <c r="M668" i="7"/>
  <c r="M463" i="7"/>
  <c r="Q51" i="7"/>
  <c r="P100" i="7"/>
  <c r="T100" i="7"/>
  <c r="Q233" i="7"/>
  <c r="P270" i="7"/>
  <c r="T270" i="7"/>
  <c r="P586" i="7"/>
  <c r="Q613" i="7"/>
  <c r="T657" i="7"/>
  <c r="Q754" i="7"/>
  <c r="W586" i="7"/>
  <c r="W754" i="7"/>
  <c r="M657" i="7"/>
  <c r="M613" i="7"/>
  <c r="M233" i="7"/>
  <c r="M168" i="7"/>
  <c r="M100" i="7"/>
  <c r="M51" i="7"/>
  <c r="K185" i="7"/>
  <c r="K463" i="7"/>
  <c r="K491" i="7"/>
  <c r="K586" i="7"/>
  <c r="E277" i="6"/>
  <c r="E244" i="6"/>
  <c r="F244" i="6"/>
  <c r="K168" i="7"/>
  <c r="K233" i="7"/>
  <c r="K657" i="7"/>
  <c r="K51" i="7"/>
  <c r="K613" i="7"/>
  <c r="K909" i="7"/>
  <c r="H16" i="2"/>
  <c r="H14" i="2"/>
  <c r="H12" i="2"/>
  <c r="H10" i="2"/>
  <c r="H8" i="2"/>
  <c r="H6" i="2"/>
  <c r="F16" i="2"/>
  <c r="F14" i="2"/>
  <c r="F12" i="2"/>
  <c r="F10" i="2"/>
  <c r="C9" i="2"/>
  <c r="F8" i="2"/>
  <c r="F6" i="2"/>
  <c r="C17" i="2"/>
  <c r="C15" i="2"/>
  <c r="C13" i="2"/>
  <c r="C11" i="2"/>
  <c r="C7" i="2"/>
  <c r="C16" i="2"/>
  <c r="C14" i="2"/>
  <c r="C12" i="2"/>
  <c r="C10" i="2"/>
  <c r="C8" i="2"/>
  <c r="C6" i="2"/>
  <c r="B14" i="2"/>
  <c r="B16" i="2" s="1"/>
  <c r="B6" i="2"/>
  <c r="B8" i="2" s="1"/>
  <c r="H31" i="2"/>
  <c r="H29" i="2"/>
  <c r="H27" i="2"/>
  <c r="F31" i="2"/>
  <c r="F29" i="2"/>
  <c r="F27" i="2"/>
  <c r="C32" i="2"/>
  <c r="C30" i="2"/>
  <c r="T4" i="7" l="1"/>
  <c r="P4" i="7"/>
  <c r="K4" i="7"/>
  <c r="K5" i="7" s="1"/>
  <c r="V707" i="7"/>
  <c r="F283" i="6"/>
  <c r="E283" i="6"/>
  <c r="I283" i="6"/>
  <c r="H283" i="6"/>
  <c r="B12" i="2"/>
  <c r="B10" i="2"/>
  <c r="C28" i="2"/>
  <c r="C31" i="2"/>
  <c r="C29" i="2"/>
  <c r="C27" i="2"/>
  <c r="B27" i="2"/>
  <c r="B29" i="2" s="1"/>
  <c r="B31" i="2" s="1"/>
  <c r="B25" i="2"/>
  <c r="A25" i="2" s="1"/>
  <c r="C26" i="2"/>
  <c r="H25" i="2"/>
  <c r="F25" i="2"/>
  <c r="C25" i="2"/>
  <c r="K912" i="7" l="1"/>
  <c r="K913" i="7"/>
  <c r="A27" i="2"/>
  <c r="S872" i="7"/>
  <c r="G12" i="2" s="1"/>
  <c r="I12" i="2"/>
  <c r="D289" i="6" l="1"/>
  <c r="X9" i="7" l="1"/>
  <c r="X10" i="7"/>
  <c r="X11" i="7"/>
  <c r="X12" i="7"/>
  <c r="X13" i="7"/>
  <c r="X14" i="7"/>
  <c r="X15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6" i="7"/>
  <c r="X47" i="7"/>
  <c r="X48" i="7"/>
  <c r="X49" i="7"/>
  <c r="X56" i="7"/>
  <c r="X63" i="7"/>
  <c r="X64" i="7"/>
  <c r="X65" i="7"/>
  <c r="X66" i="7"/>
  <c r="X67" i="7"/>
  <c r="X68" i="7"/>
  <c r="X69" i="7"/>
  <c r="X70" i="7"/>
  <c r="X71" i="7"/>
  <c r="X72" i="7"/>
  <c r="X73" i="7"/>
  <c r="X76" i="7"/>
  <c r="X77" i="7"/>
  <c r="X78" i="7"/>
  <c r="X79" i="7"/>
  <c r="X81" i="7"/>
  <c r="X82" i="7"/>
  <c r="X88" i="7"/>
  <c r="X89" i="7"/>
  <c r="X90" i="7"/>
  <c r="X91" i="7"/>
  <c r="X92" i="7"/>
  <c r="X93" i="7"/>
  <c r="X97" i="7"/>
  <c r="X98" i="7"/>
  <c r="X104" i="7"/>
  <c r="X110" i="7"/>
  <c r="X111" i="7"/>
  <c r="X114" i="7"/>
  <c r="X119" i="7"/>
  <c r="X120" i="7"/>
  <c r="X126" i="7"/>
  <c r="X127" i="7"/>
  <c r="X128" i="7"/>
  <c r="X129" i="7"/>
  <c r="X130" i="7"/>
  <c r="X131" i="7"/>
  <c r="X132" i="7"/>
  <c r="X133" i="7"/>
  <c r="X134" i="7"/>
  <c r="X137" i="7"/>
  <c r="X138" i="7"/>
  <c r="X144" i="7"/>
  <c r="X145" i="7"/>
  <c r="X146" i="7"/>
  <c r="X147" i="7"/>
  <c r="X148" i="7"/>
  <c r="X149" i="7"/>
  <c r="X150" i="7"/>
  <c r="X153" i="7"/>
  <c r="X156" i="7"/>
  <c r="X157" i="7"/>
  <c r="X158" i="7"/>
  <c r="X159" i="7"/>
  <c r="X160" i="7"/>
  <c r="X161" i="7"/>
  <c r="X162" i="7"/>
  <c r="X163" i="7"/>
  <c r="X164" i="7"/>
  <c r="X165" i="7"/>
  <c r="X166" i="7"/>
  <c r="X172" i="7"/>
  <c r="X173" i="7"/>
  <c r="X179" i="7"/>
  <c r="X180" i="7"/>
  <c r="X183" i="7"/>
  <c r="X189" i="7"/>
  <c r="X190" i="7"/>
  <c r="X191" i="7"/>
  <c r="X192" i="7"/>
  <c r="X193" i="7"/>
  <c r="X194" i="7"/>
  <c r="X195" i="7"/>
  <c r="X196" i="7"/>
  <c r="X197" i="7"/>
  <c r="X203" i="7"/>
  <c r="X209" i="7"/>
  <c r="X210" i="7"/>
  <c r="X211" i="7"/>
  <c r="X212" i="7"/>
  <c r="X213" i="7"/>
  <c r="X214" i="7"/>
  <c r="X215" i="7"/>
  <c r="X216" i="7"/>
  <c r="X217" i="7"/>
  <c r="X218" i="7"/>
  <c r="X219" i="7"/>
  <c r="X222" i="7"/>
  <c r="X228" i="7"/>
  <c r="X229" i="7"/>
  <c r="X230" i="7"/>
  <c r="X231" i="7"/>
  <c r="X237" i="7"/>
  <c r="X238" i="7"/>
  <c r="X239" i="7"/>
  <c r="X245" i="7"/>
  <c r="X246" i="7"/>
  <c r="X247" i="7"/>
  <c r="X248" i="7"/>
  <c r="X249" i="7"/>
  <c r="X250" i="7"/>
  <c r="X251" i="7"/>
  <c r="X252" i="7"/>
  <c r="X256" i="7"/>
  <c r="X257" i="7"/>
  <c r="X258" i="7"/>
  <c r="X259" i="7"/>
  <c r="X260" i="7"/>
  <c r="X261" i="7"/>
  <c r="X267" i="7"/>
  <c r="X268" i="7"/>
  <c r="X274" i="7"/>
  <c r="X275" i="7"/>
  <c r="X276" i="7"/>
  <c r="X277" i="7"/>
  <c r="X278" i="7"/>
  <c r="X284" i="7"/>
  <c r="X290" i="7"/>
  <c r="X296" i="7"/>
  <c r="X302" i="7"/>
  <c r="X303" i="7"/>
  <c r="X304" i="7"/>
  <c r="X305" i="7"/>
  <c r="X306" i="7"/>
  <c r="X308" i="7"/>
  <c r="X309" i="7"/>
  <c r="X310" i="7"/>
  <c r="X324" i="7"/>
  <c r="X364" i="7"/>
  <c r="X365" i="7"/>
  <c r="X366" i="7"/>
  <c r="X367" i="7"/>
  <c r="X368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60" i="7"/>
  <c r="X397" i="7"/>
  <c r="X403" i="7"/>
  <c r="X404" i="7"/>
  <c r="X405" i="7"/>
  <c r="X406" i="7"/>
  <c r="X407" i="7"/>
  <c r="X408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9" i="7"/>
  <c r="X442" i="7"/>
  <c r="X443" i="7"/>
  <c r="X444" i="7"/>
  <c r="X452" i="7"/>
  <c r="X455" i="7"/>
  <c r="X458" i="7"/>
  <c r="X461" i="7"/>
  <c r="X467" i="7"/>
  <c r="X474" i="7"/>
  <c r="X475" i="7"/>
  <c r="X476" i="7"/>
  <c r="X477" i="7"/>
  <c r="X481" i="7"/>
  <c r="X487" i="7"/>
  <c r="X488" i="7"/>
  <c r="X489" i="7"/>
  <c r="X495" i="7"/>
  <c r="X496" i="7"/>
  <c r="X497" i="7"/>
  <c r="X503" i="7"/>
  <c r="X504" i="7"/>
  <c r="X505" i="7"/>
  <c r="X506" i="7"/>
  <c r="X507" i="7"/>
  <c r="X513" i="7"/>
  <c r="X514" i="7"/>
  <c r="X515" i="7"/>
  <c r="X516" i="7"/>
  <c r="X517" i="7"/>
  <c r="X518" i="7"/>
  <c r="X519" i="7"/>
  <c r="X520" i="7"/>
  <c r="X521" i="7"/>
  <c r="X522" i="7"/>
  <c r="X523" i="7"/>
  <c r="X524" i="7"/>
  <c r="X525" i="7"/>
  <c r="X526" i="7"/>
  <c r="X527" i="7"/>
  <c r="X528" i="7"/>
  <c r="X529" i="7"/>
  <c r="X530" i="7"/>
  <c r="X531" i="7"/>
  <c r="X532" i="7"/>
  <c r="X533" i="7"/>
  <c r="X536" i="7"/>
  <c r="X542" i="7"/>
  <c r="X543" i="7"/>
  <c r="X544" i="7"/>
  <c r="X545" i="7"/>
  <c r="X546" i="7"/>
  <c r="X549" i="7"/>
  <c r="X550" i="7"/>
  <c r="X551" i="7"/>
  <c r="X552" i="7"/>
  <c r="X558" i="7"/>
  <c r="X559" i="7"/>
  <c r="X565" i="7"/>
  <c r="X571" i="7"/>
  <c r="X572" i="7"/>
  <c r="X573" i="7"/>
  <c r="X574" i="7"/>
  <c r="X575" i="7"/>
  <c r="X576" i="7"/>
  <c r="X577" i="7"/>
  <c r="X580" i="7"/>
  <c r="X583" i="7"/>
  <c r="X584" i="7"/>
  <c r="X590" i="7"/>
  <c r="X591" i="7"/>
  <c r="X597" i="7"/>
  <c r="X598" i="7"/>
  <c r="X599" i="7"/>
  <c r="X600" i="7"/>
  <c r="X601" i="7"/>
  <c r="X605" i="7"/>
  <c r="X608" i="7"/>
  <c r="X609" i="7"/>
  <c r="X610" i="7"/>
  <c r="X611" i="7"/>
  <c r="X617" i="7"/>
  <c r="X623" i="7"/>
  <c r="X624" i="7"/>
  <c r="X626" i="7"/>
  <c r="X627" i="7"/>
  <c r="X628" i="7"/>
  <c r="X629" i="7"/>
  <c r="X630" i="7"/>
  <c r="X631" i="7"/>
  <c r="X634" i="7"/>
  <c r="X635" i="7"/>
  <c r="X636" i="7"/>
  <c r="X637" i="7"/>
  <c r="X638" i="7"/>
  <c r="X639" i="7"/>
  <c r="X640" i="7"/>
  <c r="X641" i="7"/>
  <c r="X642" i="7"/>
  <c r="X643" i="7"/>
  <c r="X644" i="7"/>
  <c r="X645" i="7"/>
  <c r="X646" i="7"/>
  <c r="X647" i="7"/>
  <c r="X648" i="7"/>
  <c r="X649" i="7"/>
  <c r="X650" i="7"/>
  <c r="X651" i="7"/>
  <c r="X652" i="7"/>
  <c r="X653" i="7"/>
  <c r="X654" i="7"/>
  <c r="X655" i="7"/>
  <c r="X661" i="7"/>
  <c r="X662" i="7"/>
  <c r="X665" i="7"/>
  <c r="X666" i="7"/>
  <c r="X672" i="7"/>
  <c r="X682" i="7"/>
  <c r="X683" i="7"/>
  <c r="X685" i="7"/>
  <c r="X686" i="7"/>
  <c r="X687" i="7"/>
  <c r="X688" i="7"/>
  <c r="X689" i="7"/>
  <c r="X690" i="7"/>
  <c r="X691" i="7"/>
  <c r="X692" i="7"/>
  <c r="X693" i="7"/>
  <c r="X694" i="7"/>
  <c r="X695" i="7"/>
  <c r="X696" i="7"/>
  <c r="X697" i="7"/>
  <c r="X698" i="7"/>
  <c r="X699" i="7"/>
  <c r="X700" i="7"/>
  <c r="X701" i="7"/>
  <c r="X702" i="7"/>
  <c r="X703" i="7"/>
  <c r="X704" i="7"/>
  <c r="X711" i="7"/>
  <c r="X717" i="7"/>
  <c r="X718" i="7"/>
  <c r="X719" i="7"/>
  <c r="X728" i="7"/>
  <c r="X734" i="7"/>
  <c r="X740" i="7"/>
  <c r="X741" i="7"/>
  <c r="X742" i="7"/>
  <c r="X743" i="7"/>
  <c r="X744" i="7"/>
  <c r="X745" i="7"/>
  <c r="X746" i="7"/>
  <c r="X747" i="7"/>
  <c r="X748" i="7"/>
  <c r="X749" i="7"/>
  <c r="X752" i="7"/>
  <c r="X758" i="7"/>
  <c r="X759" i="7"/>
  <c r="X760" i="7"/>
  <c r="X761" i="7"/>
  <c r="X762" i="7"/>
  <c r="X763" i="7"/>
  <c r="X764" i="7"/>
  <c r="X766" i="7"/>
  <c r="X772" i="7"/>
  <c r="X773" i="7"/>
  <c r="X775" i="7"/>
  <c r="X776" i="7"/>
  <c r="X778" i="7"/>
  <c r="X705" i="7" l="1"/>
  <c r="V526" i="7"/>
  <c r="V545" i="7"/>
  <c r="S98" i="7" l="1"/>
  <c r="V97" i="7"/>
  <c r="O97" i="7"/>
  <c r="N97" i="7"/>
  <c r="X55" i="7" l="1"/>
  <c r="V81" i="7" l="1"/>
  <c r="V82" i="7"/>
  <c r="V88" i="7"/>
  <c r="V89" i="7"/>
  <c r="V90" i="7"/>
  <c r="X94" i="7" l="1"/>
  <c r="X95" i="7"/>
  <c r="X96" i="7"/>
  <c r="V80" i="7" l="1"/>
  <c r="X80" i="7"/>
  <c r="S720" i="7" l="1"/>
  <c r="S726" i="7"/>
  <c r="S727" i="7"/>
  <c r="S728" i="7"/>
  <c r="S365" i="7" l="1"/>
  <c r="S366" i="7"/>
  <c r="S367" i="7"/>
  <c r="S368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648" i="7" l="1"/>
  <c r="S649" i="7"/>
  <c r="S650" i="7"/>
  <c r="S651" i="7"/>
  <c r="S652" i="7"/>
  <c r="S653" i="7"/>
  <c r="S654" i="7"/>
  <c r="S655" i="7"/>
  <c r="V119" i="7" l="1"/>
  <c r="S119" i="7"/>
  <c r="O119" i="7"/>
  <c r="N119" i="7"/>
  <c r="X706" i="7" l="1"/>
  <c r="N591" i="7"/>
  <c r="O591" i="7"/>
  <c r="L357" i="7" l="1"/>
  <c r="H4" i="10" l="1"/>
  <c r="H5" i="10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3" i="10"/>
  <c r="L908" i="7" l="1"/>
  <c r="L902" i="7"/>
  <c r="L896" i="7"/>
  <c r="L890" i="7"/>
  <c r="L877" i="7"/>
  <c r="L859" i="7"/>
  <c r="L853" i="7"/>
  <c r="L839" i="7"/>
  <c r="L833" i="7"/>
  <c r="L819" i="7"/>
  <c r="L812" i="7"/>
  <c r="L803" i="7"/>
  <c r="L796" i="7"/>
  <c r="L909" i="7" l="1"/>
  <c r="V814" i="7"/>
  <c r="S814" i="7"/>
  <c r="S815" i="7"/>
  <c r="V815" i="7"/>
  <c r="N504" i="7"/>
  <c r="O504" i="7"/>
  <c r="N505" i="7"/>
  <c r="O505" i="7"/>
  <c r="N507" i="7"/>
  <c r="O507" i="7"/>
  <c r="N513" i="7"/>
  <c r="O513" i="7"/>
  <c r="N514" i="7"/>
  <c r="O514" i="7"/>
  <c r="N515" i="7"/>
  <c r="O515" i="7"/>
  <c r="N516" i="7"/>
  <c r="O516" i="7"/>
  <c r="N517" i="7"/>
  <c r="O517" i="7"/>
  <c r="N518" i="7"/>
  <c r="O518" i="7"/>
  <c r="N519" i="7"/>
  <c r="O519" i="7"/>
  <c r="N520" i="7"/>
  <c r="O520" i="7"/>
  <c r="N521" i="7"/>
  <c r="O521" i="7"/>
  <c r="N522" i="7"/>
  <c r="O522" i="7"/>
  <c r="N523" i="7"/>
  <c r="O523" i="7"/>
  <c r="N524" i="7"/>
  <c r="O524" i="7"/>
  <c r="N525" i="7"/>
  <c r="O525" i="7"/>
  <c r="N526" i="7"/>
  <c r="O526" i="7"/>
  <c r="N527" i="7"/>
  <c r="O527" i="7"/>
  <c r="N528" i="7"/>
  <c r="O528" i="7"/>
  <c r="V237" i="7"/>
  <c r="S237" i="7"/>
  <c r="O237" i="7"/>
  <c r="N237" i="7"/>
  <c r="V12" i="7"/>
  <c r="S12" i="7"/>
  <c r="N12" i="7"/>
  <c r="O12" i="7"/>
  <c r="V907" i="7"/>
  <c r="S907" i="7"/>
  <c r="V906" i="7"/>
  <c r="S906" i="7"/>
  <c r="V905" i="7"/>
  <c r="S905" i="7"/>
  <c r="V904" i="7"/>
  <c r="S904" i="7"/>
  <c r="V901" i="7"/>
  <c r="S901" i="7"/>
  <c r="V900" i="7"/>
  <c r="S900" i="7"/>
  <c r="V899" i="7"/>
  <c r="S899" i="7"/>
  <c r="V898" i="7"/>
  <c r="S898" i="7"/>
  <c r="V895" i="7"/>
  <c r="S895" i="7"/>
  <c r="V894" i="7"/>
  <c r="S894" i="7"/>
  <c r="V893" i="7"/>
  <c r="S893" i="7"/>
  <c r="V892" i="7"/>
  <c r="S892" i="7"/>
  <c r="V889" i="7"/>
  <c r="S889" i="7"/>
  <c r="V885" i="7"/>
  <c r="I16" i="2" s="1"/>
  <c r="S885" i="7"/>
  <c r="G16" i="2" s="1"/>
  <c r="V884" i="7"/>
  <c r="I14" i="2" s="1"/>
  <c r="S884" i="7"/>
  <c r="G14" i="2" s="1"/>
  <c r="S876" i="7"/>
  <c r="V871" i="7"/>
  <c r="I10" i="2" s="1"/>
  <c r="S871" i="7"/>
  <c r="G10" i="2" s="1"/>
  <c r="V870" i="7"/>
  <c r="I8" i="2" s="1"/>
  <c r="S870" i="7"/>
  <c r="G8" i="2" s="1"/>
  <c r="V869" i="7"/>
  <c r="I6" i="2" s="1"/>
  <c r="S869" i="7"/>
  <c r="G6" i="2" s="1"/>
  <c r="V858" i="7"/>
  <c r="S858" i="7"/>
  <c r="V857" i="7"/>
  <c r="S857" i="7"/>
  <c r="V856" i="7"/>
  <c r="S856" i="7"/>
  <c r="V855" i="7"/>
  <c r="S855" i="7"/>
  <c r="V852" i="7"/>
  <c r="S852" i="7"/>
  <c r="V848" i="7"/>
  <c r="I31" i="2" s="1"/>
  <c r="S848" i="7"/>
  <c r="G31" i="2" s="1"/>
  <c r="V847" i="7"/>
  <c r="I29" i="2" s="1"/>
  <c r="S847" i="7"/>
  <c r="G29" i="2" s="1"/>
  <c r="V846" i="7"/>
  <c r="I27" i="2" s="1"/>
  <c r="S846" i="7"/>
  <c r="G27" i="2" s="1"/>
  <c r="V838" i="7"/>
  <c r="V837" i="7"/>
  <c r="V836" i="7"/>
  <c r="V835" i="7"/>
  <c r="V832" i="7"/>
  <c r="S832" i="7"/>
  <c r="V831" i="7"/>
  <c r="V829" i="7"/>
  <c r="S829" i="7"/>
  <c r="V828" i="7"/>
  <c r="I25" i="2" s="1"/>
  <c r="S828" i="7"/>
  <c r="G25" i="2" s="1"/>
  <c r="V818" i="7"/>
  <c r="S818" i="7"/>
  <c r="V817" i="7"/>
  <c r="S817" i="7"/>
  <c r="V816" i="7"/>
  <c r="S816" i="7"/>
  <c r="V811" i="7"/>
  <c r="V810" i="7"/>
  <c r="V809" i="7"/>
  <c r="V808" i="7"/>
  <c r="S811" i="7"/>
  <c r="S810" i="7"/>
  <c r="S809" i="7"/>
  <c r="S808" i="7"/>
  <c r="V802" i="7"/>
  <c r="V801" i="7"/>
  <c r="V800" i="7"/>
  <c r="V799" i="7"/>
  <c r="S802" i="7"/>
  <c r="S801" i="7"/>
  <c r="S800" i="7"/>
  <c r="S799" i="7"/>
  <c r="V793" i="7"/>
  <c r="V794" i="7"/>
  <c r="V795" i="7"/>
  <c r="S793" i="7"/>
  <c r="S794" i="7"/>
  <c r="S795" i="7"/>
  <c r="V792" i="7"/>
  <c r="S792" i="7"/>
  <c r="V789" i="7"/>
  <c r="V788" i="7"/>
  <c r="Q788" i="7"/>
  <c r="S788" i="7"/>
  <c r="T788" i="7"/>
  <c r="Q789" i="7"/>
  <c r="S789" i="7"/>
  <c r="T789" i="7"/>
  <c r="P789" i="7"/>
  <c r="P788" i="7"/>
  <c r="T812" i="7"/>
  <c r="Q812" i="7"/>
  <c r="P812" i="7"/>
  <c r="T803" i="7"/>
  <c r="Q803" i="7"/>
  <c r="P803" i="7"/>
  <c r="T796" i="7"/>
  <c r="Q796" i="7"/>
  <c r="P796" i="7"/>
  <c r="X585" i="7"/>
  <c r="X578" i="7"/>
  <c r="X547" i="7"/>
  <c r="X99" i="7"/>
  <c r="X44" i="7"/>
  <c r="K13" i="10"/>
  <c r="X581" i="7"/>
  <c r="X167" i="7"/>
  <c r="X154" i="7"/>
  <c r="X112" i="7"/>
  <c r="S112" i="7"/>
  <c r="D270" i="6"/>
  <c r="D267" i="6"/>
  <c r="D264" i="6"/>
  <c r="D261" i="6"/>
  <c r="D258" i="6"/>
  <c r="D255" i="6"/>
  <c r="D252" i="6"/>
  <c r="D249" i="6"/>
  <c r="I779" i="7"/>
  <c r="I776" i="7"/>
  <c r="I773" i="7"/>
  <c r="I767" i="7"/>
  <c r="I768" i="7" s="1"/>
  <c r="I753" i="7"/>
  <c r="I750" i="7"/>
  <c r="I729" i="7"/>
  <c r="I730" i="7" s="1"/>
  <c r="I712" i="7"/>
  <c r="I713" i="7" s="1"/>
  <c r="I707" i="7"/>
  <c r="I667" i="7"/>
  <c r="I663" i="7"/>
  <c r="I656" i="7"/>
  <c r="I632" i="7"/>
  <c r="I625" i="7"/>
  <c r="I612" i="7"/>
  <c r="I613" i="7" s="1"/>
  <c r="I606" i="7"/>
  <c r="I603" i="7"/>
  <c r="I585" i="7"/>
  <c r="I581" i="7"/>
  <c r="I578" i="7"/>
  <c r="I566" i="7"/>
  <c r="I567" i="7" s="1"/>
  <c r="I560" i="7"/>
  <c r="I561" i="7" s="1"/>
  <c r="I553" i="7"/>
  <c r="I547" i="7"/>
  <c r="I534" i="7"/>
  <c r="I498" i="7"/>
  <c r="I499" i="7" s="1"/>
  <c r="I490" i="7"/>
  <c r="I479" i="7"/>
  <c r="I450" i="7"/>
  <c r="I463" i="7" s="1"/>
  <c r="I434" i="7"/>
  <c r="I435" i="7" s="1"/>
  <c r="I361" i="7"/>
  <c r="I392" i="7"/>
  <c r="I357" i="7"/>
  <c r="I311" i="7"/>
  <c r="I320" i="7" s="1"/>
  <c r="I291" i="7"/>
  <c r="I292" i="7" s="1"/>
  <c r="I285" i="7"/>
  <c r="I286" i="7" s="1"/>
  <c r="I279" i="7"/>
  <c r="I280" i="7" s="1"/>
  <c r="I269" i="7"/>
  <c r="I253" i="7"/>
  <c r="I232" i="7"/>
  <c r="I220" i="7"/>
  <c r="I198" i="7"/>
  <c r="I199" i="7" s="1"/>
  <c r="I184" i="7"/>
  <c r="I181" i="7"/>
  <c r="I174" i="7"/>
  <c r="I175" i="7" s="1"/>
  <c r="I167" i="7"/>
  <c r="I154" i="7"/>
  <c r="I151" i="7"/>
  <c r="I135" i="7"/>
  <c r="I117" i="7"/>
  <c r="I112" i="7"/>
  <c r="I99" i="7"/>
  <c r="I74" i="7"/>
  <c r="I50" i="7"/>
  <c r="I44" i="7"/>
  <c r="S833" i="7" l="1"/>
  <c r="K12" i="10"/>
  <c r="K11" i="10"/>
  <c r="X456" i="7"/>
  <c r="X490" i="7"/>
  <c r="X453" i="7"/>
  <c r="X181" i="7"/>
  <c r="X440" i="7"/>
  <c r="X459" i="7"/>
  <c r="X253" i="7"/>
  <c r="X450" i="7"/>
  <c r="X534" i="7"/>
  <c r="X603" i="7"/>
  <c r="X632" i="7"/>
  <c r="X707" i="7"/>
  <c r="X753" i="7"/>
  <c r="X199" i="7"/>
  <c r="X198" i="7"/>
  <c r="X399" i="7"/>
  <c r="X398" i="7"/>
  <c r="X567" i="7"/>
  <c r="X566" i="7"/>
  <c r="X561" i="7"/>
  <c r="X560" i="7"/>
  <c r="X269" i="7"/>
  <c r="X663" i="7"/>
  <c r="X780" i="7"/>
  <c r="X779" i="7"/>
  <c r="X479" i="7"/>
  <c r="X606" i="7"/>
  <c r="X656" i="7"/>
  <c r="X50" i="7"/>
  <c r="X286" i="7"/>
  <c r="X285" i="7"/>
  <c r="X499" i="7"/>
  <c r="X498" i="7"/>
  <c r="X135" i="7"/>
  <c r="X175" i="7"/>
  <c r="X174" i="7"/>
  <c r="X220" i="7"/>
  <c r="X357" i="7"/>
  <c r="X553" i="7"/>
  <c r="X612" i="7"/>
  <c r="X74" i="7"/>
  <c r="X184" i="7"/>
  <c r="X361" i="7"/>
  <c r="X462" i="7"/>
  <c r="X232" i="7"/>
  <c r="X392" i="7"/>
  <c r="X625" i="7"/>
  <c r="X667" i="7"/>
  <c r="X750" i="7"/>
  <c r="X768" i="7"/>
  <c r="X767" i="7"/>
  <c r="X730" i="7"/>
  <c r="X729" i="7"/>
  <c r="X713" i="7"/>
  <c r="X712" i="7"/>
  <c r="X434" i="7"/>
  <c r="X435" i="7" s="1"/>
  <c r="X292" i="7"/>
  <c r="X291" i="7"/>
  <c r="X320" i="7"/>
  <c r="X311" i="7"/>
  <c r="X280" i="7"/>
  <c r="X279" i="7"/>
  <c r="S99" i="7"/>
  <c r="V833" i="7"/>
  <c r="V853" i="7"/>
  <c r="V877" i="7"/>
  <c r="S796" i="7"/>
  <c r="S803" i="7"/>
  <c r="V803" i="7"/>
  <c r="S812" i="7"/>
  <c r="V812" i="7"/>
  <c r="S877" i="7"/>
  <c r="S890" i="7"/>
  <c r="V890" i="7"/>
  <c r="I100" i="7"/>
  <c r="V796" i="7"/>
  <c r="I754" i="7"/>
  <c r="S853" i="7"/>
  <c r="I491" i="7"/>
  <c r="I51" i="7"/>
  <c r="I270" i="7"/>
  <c r="I657" i="7"/>
  <c r="I586" i="7"/>
  <c r="I780" i="7"/>
  <c r="I668" i="7"/>
  <c r="I554" i="7"/>
  <c r="K10" i="10"/>
  <c r="I393" i="7"/>
  <c r="I233" i="7"/>
  <c r="I185" i="7"/>
  <c r="I168" i="7"/>
  <c r="X393" i="7" l="1"/>
  <c r="X554" i="7"/>
  <c r="X233" i="7"/>
  <c r="X463" i="7"/>
  <c r="X51" i="7"/>
  <c r="X491" i="7"/>
  <c r="X613" i="7"/>
  <c r="X754" i="7"/>
  <c r="X668" i="7"/>
  <c r="X100" i="7"/>
  <c r="X657" i="7"/>
  <c r="X586" i="7"/>
  <c r="K14" i="10"/>
  <c r="X185" i="7"/>
  <c r="X270" i="7"/>
  <c r="I4" i="7"/>
  <c r="I5" i="7" s="1"/>
  <c r="I913" i="7" s="1"/>
  <c r="J779" i="7"/>
  <c r="J780" i="7" s="1"/>
  <c r="J767" i="7"/>
  <c r="J768" i="7" s="1"/>
  <c r="J753" i="7"/>
  <c r="J750" i="7"/>
  <c r="J729" i="7"/>
  <c r="J730" i="7" s="1"/>
  <c r="J712" i="7"/>
  <c r="J713" i="7" s="1"/>
  <c r="J707" i="7"/>
  <c r="J667" i="7"/>
  <c r="J663" i="7"/>
  <c r="J656" i="7"/>
  <c r="J632" i="7"/>
  <c r="J625" i="7"/>
  <c r="J612" i="7"/>
  <c r="J606" i="7"/>
  <c r="J603" i="7"/>
  <c r="J585" i="7"/>
  <c r="J581" i="7"/>
  <c r="J578" i="7"/>
  <c r="J566" i="7"/>
  <c r="J567" i="7" s="1"/>
  <c r="J560" i="7"/>
  <c r="J561" i="7" s="1"/>
  <c r="J553" i="7"/>
  <c r="J547" i="7"/>
  <c r="J534" i="7"/>
  <c r="J498" i="7"/>
  <c r="J499" i="7" s="1"/>
  <c r="J490" i="7"/>
  <c r="J479" i="7"/>
  <c r="J462" i="7"/>
  <c r="J459" i="7"/>
  <c r="J456" i="7"/>
  <c r="J453" i="7"/>
  <c r="J450" i="7"/>
  <c r="J440" i="7"/>
  <c r="J434" i="7"/>
  <c r="J398" i="7"/>
  <c r="J399" i="7" s="1"/>
  <c r="J361" i="7"/>
  <c r="J392" i="7"/>
  <c r="J357" i="7"/>
  <c r="J311" i="7"/>
  <c r="J320" i="7" s="1"/>
  <c r="J291" i="7"/>
  <c r="J292" i="7" s="1"/>
  <c r="J285" i="7"/>
  <c r="J286" i="7" s="1"/>
  <c r="J279" i="7"/>
  <c r="J280" i="7" s="1"/>
  <c r="J269" i="7"/>
  <c r="J253" i="7"/>
  <c r="J232" i="7"/>
  <c r="J220" i="7"/>
  <c r="J198" i="7"/>
  <c r="J199" i="7" s="1"/>
  <c r="J184" i="7"/>
  <c r="J181" i="7"/>
  <c r="J174" i="7"/>
  <c r="J175" i="7" s="1"/>
  <c r="J167" i="7"/>
  <c r="J154" i="7"/>
  <c r="J151" i="7"/>
  <c r="J135" i="7"/>
  <c r="J117" i="7"/>
  <c r="J112" i="7"/>
  <c r="J99" i="7"/>
  <c r="J74" i="7"/>
  <c r="J50" i="7"/>
  <c r="J44" i="7"/>
  <c r="I287" i="6"/>
  <c r="H287" i="6"/>
  <c r="E287" i="6"/>
  <c r="E288" i="6"/>
  <c r="F288" i="6"/>
  <c r="H288" i="6"/>
  <c r="I288" i="6"/>
  <c r="E289" i="6"/>
  <c r="F289" i="6"/>
  <c r="G289" i="6"/>
  <c r="H289" i="6"/>
  <c r="I289" i="6"/>
  <c r="D288" i="6"/>
  <c r="J435" i="7" l="1"/>
  <c r="J51" i="7"/>
  <c r="J270" i="7"/>
  <c r="I912" i="7"/>
  <c r="J185" i="7"/>
  <c r="J586" i="7"/>
  <c r="J657" i="7"/>
  <c r="J554" i="7"/>
  <c r="J613" i="7"/>
  <c r="J754" i="7"/>
  <c r="J668" i="7"/>
  <c r="J491" i="7"/>
  <c r="J463" i="7"/>
  <c r="J393" i="7"/>
  <c r="J233" i="7"/>
  <c r="J168" i="7"/>
  <c r="J100" i="7"/>
  <c r="V807" i="7"/>
  <c r="S807" i="7"/>
  <c r="J4" i="7" l="1"/>
  <c r="J912" i="7" s="1"/>
  <c r="J5" i="7" l="1"/>
  <c r="J913" i="7" s="1"/>
  <c r="V845" i="7" l="1"/>
  <c r="S845" i="7"/>
  <c r="L750" i="7" l="1"/>
  <c r="L729" i="7"/>
  <c r="L625" i="7"/>
  <c r="L547" i="7"/>
  <c r="L534" i="7"/>
  <c r="L490" i="7"/>
  <c r="L450" i="7"/>
  <c r="L434" i="7"/>
  <c r="L435" i="7" s="1"/>
  <c r="L392" i="7"/>
  <c r="L311" i="7"/>
  <c r="L279" i="7"/>
  <c r="L253" i="7"/>
  <c r="L232" i="7"/>
  <c r="L220" i="7"/>
  <c r="L151" i="7"/>
  <c r="L135" i="7"/>
  <c r="L112" i="7"/>
  <c r="L99" i="7"/>
  <c r="L74" i="7"/>
  <c r="L44" i="7"/>
  <c r="S734" i="7"/>
  <c r="L320" i="7" l="1"/>
  <c r="V74" i="7"/>
  <c r="V867" i="7" l="1"/>
  <c r="V868" i="7"/>
  <c r="V827" i="7"/>
  <c r="S827" i="7"/>
  <c r="V866" i="7"/>
  <c r="V843" i="7" l="1"/>
  <c r="S843" i="7"/>
  <c r="V825" i="7"/>
  <c r="S825" i="7"/>
  <c r="V653" i="7" l="1"/>
  <c r="V654" i="7"/>
  <c r="V655" i="7"/>
  <c r="V162" i="7"/>
  <c r="V163" i="7"/>
  <c r="V164" i="7"/>
  <c r="V165" i="7"/>
  <c r="V166" i="7"/>
  <c r="V11" i="7"/>
  <c r="V13" i="7"/>
  <c r="S868" i="7"/>
  <c r="S867" i="7"/>
  <c r="S866" i="7"/>
  <c r="L198" i="7" l="1"/>
  <c r="V365" i="7"/>
  <c r="V366" i="7"/>
  <c r="V367" i="7"/>
  <c r="V368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2" i="7" l="1"/>
  <c r="V44" i="7" l="1"/>
  <c r="V882" i="7" l="1"/>
  <c r="V881" i="7"/>
  <c r="V883" i="7"/>
  <c r="S882" i="7"/>
  <c r="S881" i="7"/>
  <c r="S883" i="7"/>
  <c r="V844" i="7" l="1"/>
  <c r="S844" i="7"/>
  <c r="V826" i="7"/>
  <c r="S826" i="7"/>
  <c r="V443" i="7" l="1"/>
  <c r="S443" i="7"/>
  <c r="O443" i="7"/>
  <c r="N443" i="7"/>
  <c r="V49" i="7" l="1"/>
  <c r="V48" i="7"/>
  <c r="V47" i="7"/>
  <c r="V46" i="7"/>
  <c r="O653" i="7" l="1"/>
  <c r="N653" i="7"/>
  <c r="V611" i="7"/>
  <c r="S611" i="7"/>
  <c r="V610" i="7"/>
  <c r="S610" i="7"/>
  <c r="O610" i="7"/>
  <c r="N610" i="7"/>
  <c r="T908" i="7" l="1"/>
  <c r="Q908" i="7"/>
  <c r="P908" i="7"/>
  <c r="T902" i="7"/>
  <c r="Q902" i="7"/>
  <c r="P902" i="7"/>
  <c r="T896" i="7"/>
  <c r="Q896" i="7"/>
  <c r="P896" i="7"/>
  <c r="T859" i="7"/>
  <c r="Q859" i="7"/>
  <c r="P859" i="7"/>
  <c r="T839" i="7"/>
  <c r="Q839" i="7"/>
  <c r="P839" i="7"/>
  <c r="T819" i="7"/>
  <c r="Q819" i="7"/>
  <c r="P819" i="7"/>
  <c r="V798" i="7"/>
  <c r="S798" i="7"/>
  <c r="L779" i="7"/>
  <c r="L767" i="7"/>
  <c r="L753" i="7"/>
  <c r="L730" i="7"/>
  <c r="L712" i="7"/>
  <c r="L667" i="7"/>
  <c r="L663" i="7"/>
  <c r="L656" i="7"/>
  <c r="L632" i="7"/>
  <c r="L612" i="7"/>
  <c r="L606" i="7"/>
  <c r="L585" i="7"/>
  <c r="L581" i="7"/>
  <c r="L578" i="7"/>
  <c r="L566" i="7"/>
  <c r="L560" i="7"/>
  <c r="L553" i="7"/>
  <c r="L554" i="7" s="1"/>
  <c r="L462" i="7"/>
  <c r="L459" i="7"/>
  <c r="L456" i="7"/>
  <c r="L453" i="7"/>
  <c r="L440" i="7"/>
  <c r="L398" i="7"/>
  <c r="L361" i="7"/>
  <c r="L393" i="7" s="1"/>
  <c r="L184" i="7"/>
  <c r="L154" i="7"/>
  <c r="L498" i="7"/>
  <c r="L291" i="7"/>
  <c r="L285" i="7"/>
  <c r="L269" i="7"/>
  <c r="L199" i="7"/>
  <c r="L181" i="7"/>
  <c r="L174" i="7"/>
  <c r="L167" i="7"/>
  <c r="L117" i="7"/>
  <c r="L50" i="7"/>
  <c r="L51" i="7" s="1"/>
  <c r="V461" i="7"/>
  <c r="S461" i="7"/>
  <c r="V458" i="7"/>
  <c r="S458" i="7"/>
  <c r="V455" i="7"/>
  <c r="S455" i="7"/>
  <c r="V452" i="7"/>
  <c r="S452" i="7"/>
  <c r="S203" i="7"/>
  <c r="S209" i="7"/>
  <c r="S210" i="7"/>
  <c r="S211" i="7"/>
  <c r="S212" i="7"/>
  <c r="S213" i="7"/>
  <c r="S214" i="7"/>
  <c r="S215" i="7"/>
  <c r="S216" i="7"/>
  <c r="S217" i="7"/>
  <c r="S218" i="7"/>
  <c r="S219" i="7"/>
  <c r="V10" i="7"/>
  <c r="V14" i="7"/>
  <c r="V15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N40" i="7"/>
  <c r="O40" i="7"/>
  <c r="N41" i="7"/>
  <c r="O41" i="7"/>
  <c r="N42" i="7"/>
  <c r="O42" i="7"/>
  <c r="N43" i="7"/>
  <c r="O43" i="7"/>
  <c r="N46" i="7"/>
  <c r="O46" i="7"/>
  <c r="N47" i="7"/>
  <c r="O47" i="7"/>
  <c r="N48" i="7"/>
  <c r="O48" i="7"/>
  <c r="N49" i="7"/>
  <c r="O49" i="7"/>
  <c r="N55" i="7"/>
  <c r="O55" i="7"/>
  <c r="N56" i="7"/>
  <c r="O56" i="7"/>
  <c r="N63" i="7"/>
  <c r="O63" i="7"/>
  <c r="N64" i="7"/>
  <c r="O64" i="7"/>
  <c r="N65" i="7"/>
  <c r="O65" i="7"/>
  <c r="N66" i="7"/>
  <c r="O66" i="7"/>
  <c r="N67" i="7"/>
  <c r="O67" i="7"/>
  <c r="N68" i="7"/>
  <c r="O68" i="7"/>
  <c r="N69" i="7"/>
  <c r="O69" i="7"/>
  <c r="N70" i="7"/>
  <c r="O70" i="7"/>
  <c r="N71" i="7"/>
  <c r="O71" i="7"/>
  <c r="N72" i="7"/>
  <c r="O72" i="7"/>
  <c r="N73" i="7"/>
  <c r="O73" i="7"/>
  <c r="N76" i="7"/>
  <c r="O76" i="7"/>
  <c r="N77" i="7"/>
  <c r="O77" i="7"/>
  <c r="N78" i="7"/>
  <c r="O78" i="7"/>
  <c r="N79" i="7"/>
  <c r="O79" i="7"/>
  <c r="N80" i="7"/>
  <c r="O80" i="7"/>
  <c r="N81" i="7"/>
  <c r="O81" i="7"/>
  <c r="N88" i="7"/>
  <c r="O88" i="7"/>
  <c r="N89" i="7"/>
  <c r="O89" i="7"/>
  <c r="N90" i="7"/>
  <c r="O90" i="7"/>
  <c r="N91" i="7"/>
  <c r="O91" i="7"/>
  <c r="N92" i="7"/>
  <c r="O92" i="7"/>
  <c r="N93" i="7"/>
  <c r="O93" i="7"/>
  <c r="N94" i="7"/>
  <c r="O94" i="7"/>
  <c r="N95" i="7"/>
  <c r="O95" i="7"/>
  <c r="N96" i="7"/>
  <c r="O96" i="7"/>
  <c r="N98" i="7"/>
  <c r="O98" i="7"/>
  <c r="N104" i="7"/>
  <c r="O104" i="7"/>
  <c r="N110" i="7"/>
  <c r="O110" i="7"/>
  <c r="N111" i="7"/>
  <c r="O111" i="7"/>
  <c r="N114" i="7"/>
  <c r="O114" i="7"/>
  <c r="N115" i="7"/>
  <c r="O115" i="7"/>
  <c r="N116" i="7"/>
  <c r="O116" i="7"/>
  <c r="N120" i="7"/>
  <c r="O120" i="7"/>
  <c r="N126" i="7"/>
  <c r="O126" i="7"/>
  <c r="N127" i="7"/>
  <c r="O127" i="7"/>
  <c r="N128" i="7"/>
  <c r="O128" i="7"/>
  <c r="N129" i="7"/>
  <c r="O129" i="7"/>
  <c r="N130" i="7"/>
  <c r="O130" i="7"/>
  <c r="N131" i="7"/>
  <c r="O131" i="7"/>
  <c r="N132" i="7"/>
  <c r="O132" i="7"/>
  <c r="N133" i="7"/>
  <c r="O133" i="7"/>
  <c r="N134" i="7"/>
  <c r="O134" i="7"/>
  <c r="N137" i="7"/>
  <c r="O137" i="7"/>
  <c r="N138" i="7"/>
  <c r="O138" i="7"/>
  <c r="N144" i="7"/>
  <c r="O144" i="7"/>
  <c r="N145" i="7"/>
  <c r="O145" i="7"/>
  <c r="N146" i="7"/>
  <c r="O146" i="7"/>
  <c r="N147" i="7"/>
  <c r="O147" i="7"/>
  <c r="N148" i="7"/>
  <c r="O148" i="7"/>
  <c r="N149" i="7"/>
  <c r="O149" i="7"/>
  <c r="N150" i="7"/>
  <c r="O150" i="7"/>
  <c r="N153" i="7"/>
  <c r="O153" i="7"/>
  <c r="N156" i="7"/>
  <c r="O156" i="7"/>
  <c r="N157" i="7"/>
  <c r="O157" i="7"/>
  <c r="N158" i="7"/>
  <c r="O158" i="7"/>
  <c r="N159" i="7"/>
  <c r="O159" i="7"/>
  <c r="N160" i="7"/>
  <c r="O160" i="7"/>
  <c r="N161" i="7"/>
  <c r="O161" i="7"/>
  <c r="N162" i="7"/>
  <c r="O162" i="7"/>
  <c r="N163" i="7"/>
  <c r="O163" i="7"/>
  <c r="N164" i="7"/>
  <c r="O164" i="7"/>
  <c r="N165" i="7"/>
  <c r="O165" i="7"/>
  <c r="N166" i="7"/>
  <c r="O166" i="7"/>
  <c r="N172" i="7"/>
  <c r="O172" i="7"/>
  <c r="N173" i="7"/>
  <c r="O173" i="7"/>
  <c r="N179" i="7"/>
  <c r="O179" i="7"/>
  <c r="N180" i="7"/>
  <c r="O180" i="7"/>
  <c r="N183" i="7"/>
  <c r="O183" i="7"/>
  <c r="N189" i="7"/>
  <c r="O189" i="7"/>
  <c r="N190" i="7"/>
  <c r="O190" i="7"/>
  <c r="N191" i="7"/>
  <c r="O191" i="7"/>
  <c r="N192" i="7"/>
  <c r="O192" i="7"/>
  <c r="N193" i="7"/>
  <c r="O193" i="7"/>
  <c r="N194" i="7"/>
  <c r="O194" i="7"/>
  <c r="N195" i="7"/>
  <c r="O195" i="7"/>
  <c r="N196" i="7"/>
  <c r="O196" i="7"/>
  <c r="N197" i="7"/>
  <c r="O197" i="7"/>
  <c r="N203" i="7"/>
  <c r="O203" i="7"/>
  <c r="N209" i="7"/>
  <c r="O209" i="7"/>
  <c r="N210" i="7"/>
  <c r="O210" i="7"/>
  <c r="N211" i="7"/>
  <c r="O211" i="7"/>
  <c r="N212" i="7"/>
  <c r="O212" i="7"/>
  <c r="N213" i="7"/>
  <c r="O213" i="7"/>
  <c r="N214" i="7"/>
  <c r="O214" i="7"/>
  <c r="N215" i="7"/>
  <c r="O215" i="7"/>
  <c r="N216" i="7"/>
  <c r="O216" i="7"/>
  <c r="N217" i="7"/>
  <c r="O217" i="7"/>
  <c r="N218" i="7"/>
  <c r="O218" i="7"/>
  <c r="N219" i="7"/>
  <c r="O219" i="7"/>
  <c r="N222" i="7"/>
  <c r="O222" i="7"/>
  <c r="N228" i="7"/>
  <c r="O228" i="7"/>
  <c r="N229" i="7"/>
  <c r="O229" i="7"/>
  <c r="N230" i="7"/>
  <c r="O230" i="7"/>
  <c r="N231" i="7"/>
  <c r="O231" i="7"/>
  <c r="N238" i="7"/>
  <c r="O238" i="7"/>
  <c r="N239" i="7"/>
  <c r="O239" i="7"/>
  <c r="N245" i="7"/>
  <c r="O245" i="7"/>
  <c r="N246" i="7"/>
  <c r="O246" i="7"/>
  <c r="N247" i="7"/>
  <c r="O247" i="7"/>
  <c r="N248" i="7"/>
  <c r="O248" i="7"/>
  <c r="N249" i="7"/>
  <c r="O249" i="7"/>
  <c r="N250" i="7"/>
  <c r="O250" i="7"/>
  <c r="N251" i="7"/>
  <c r="O251" i="7"/>
  <c r="N252" i="7"/>
  <c r="O252" i="7"/>
  <c r="N256" i="7"/>
  <c r="O256" i="7"/>
  <c r="N257" i="7"/>
  <c r="O257" i="7"/>
  <c r="N258" i="7"/>
  <c r="O258" i="7"/>
  <c r="N259" i="7"/>
  <c r="O259" i="7"/>
  <c r="N260" i="7"/>
  <c r="O260" i="7"/>
  <c r="N261" i="7"/>
  <c r="O261" i="7"/>
  <c r="N267" i="7"/>
  <c r="O267" i="7"/>
  <c r="N268" i="7"/>
  <c r="O268" i="7"/>
  <c r="N274" i="7"/>
  <c r="O274" i="7"/>
  <c r="N275" i="7"/>
  <c r="O275" i="7"/>
  <c r="N276" i="7"/>
  <c r="O276" i="7"/>
  <c r="N277" i="7"/>
  <c r="O277" i="7"/>
  <c r="N278" i="7"/>
  <c r="O278" i="7"/>
  <c r="N284" i="7"/>
  <c r="O284" i="7"/>
  <c r="N290" i="7"/>
  <c r="O290" i="7"/>
  <c r="N296" i="7"/>
  <c r="O296" i="7"/>
  <c r="N302" i="7"/>
  <c r="O302" i="7"/>
  <c r="N303" i="7"/>
  <c r="O303" i="7"/>
  <c r="N304" i="7"/>
  <c r="O304" i="7"/>
  <c r="N305" i="7"/>
  <c r="O305" i="7"/>
  <c r="N306" i="7"/>
  <c r="O306" i="7"/>
  <c r="N308" i="7"/>
  <c r="O308" i="7"/>
  <c r="N309" i="7"/>
  <c r="O309" i="7"/>
  <c r="N310" i="7"/>
  <c r="O310" i="7"/>
  <c r="N349" i="7"/>
  <c r="O349" i="7"/>
  <c r="N350" i="7"/>
  <c r="O350" i="7"/>
  <c r="N351" i="7"/>
  <c r="O351" i="7"/>
  <c r="N352" i="7"/>
  <c r="O352" i="7"/>
  <c r="N353" i="7"/>
  <c r="O353" i="7"/>
  <c r="N354" i="7"/>
  <c r="O354" i="7"/>
  <c r="N355" i="7"/>
  <c r="O355" i="7"/>
  <c r="N356" i="7"/>
  <c r="O356" i="7"/>
  <c r="N364" i="7"/>
  <c r="O364" i="7"/>
  <c r="N365" i="7"/>
  <c r="O365" i="7"/>
  <c r="N366" i="7"/>
  <c r="O366" i="7"/>
  <c r="N367" i="7"/>
  <c r="O367" i="7"/>
  <c r="N368" i="7"/>
  <c r="O368" i="7"/>
  <c r="N376" i="7"/>
  <c r="O376" i="7"/>
  <c r="N377" i="7"/>
  <c r="O377" i="7"/>
  <c r="N378" i="7"/>
  <c r="O378" i="7"/>
  <c r="N379" i="7"/>
  <c r="O379" i="7"/>
  <c r="N380" i="7"/>
  <c r="O380" i="7"/>
  <c r="N381" i="7"/>
  <c r="O381" i="7"/>
  <c r="N382" i="7"/>
  <c r="O382" i="7"/>
  <c r="N383" i="7"/>
  <c r="O383" i="7"/>
  <c r="N384" i="7"/>
  <c r="O384" i="7"/>
  <c r="N385" i="7"/>
  <c r="O385" i="7"/>
  <c r="N386" i="7"/>
  <c r="O386" i="7"/>
  <c r="N387" i="7"/>
  <c r="O387" i="7"/>
  <c r="N388" i="7"/>
  <c r="O388" i="7"/>
  <c r="N389" i="7"/>
  <c r="O389" i="7"/>
  <c r="N390" i="7"/>
  <c r="O390" i="7"/>
  <c r="N391" i="7"/>
  <c r="O391" i="7"/>
  <c r="N360" i="7"/>
  <c r="O360" i="7"/>
  <c r="N397" i="7"/>
  <c r="O397" i="7"/>
  <c r="N403" i="7"/>
  <c r="O403" i="7"/>
  <c r="N404" i="7"/>
  <c r="O404" i="7"/>
  <c r="N405" i="7"/>
  <c r="O405" i="7"/>
  <c r="N406" i="7"/>
  <c r="O406" i="7"/>
  <c r="N407" i="7"/>
  <c r="O407" i="7"/>
  <c r="N408" i="7"/>
  <c r="O408" i="7"/>
  <c r="N409" i="7"/>
  <c r="O409" i="7"/>
  <c r="N410" i="7"/>
  <c r="O410" i="7"/>
  <c r="N416" i="7"/>
  <c r="O416" i="7"/>
  <c r="N417" i="7"/>
  <c r="O417" i="7"/>
  <c r="N418" i="7"/>
  <c r="O418" i="7"/>
  <c r="N419" i="7"/>
  <c r="O419" i="7"/>
  <c r="N420" i="7"/>
  <c r="O420" i="7"/>
  <c r="N421" i="7"/>
  <c r="O421" i="7"/>
  <c r="N422" i="7"/>
  <c r="O422" i="7"/>
  <c r="N423" i="7"/>
  <c r="O423" i="7"/>
  <c r="N424" i="7"/>
  <c r="O424" i="7"/>
  <c r="N425" i="7"/>
  <c r="O425" i="7"/>
  <c r="N426" i="7"/>
  <c r="O426" i="7"/>
  <c r="N427" i="7"/>
  <c r="O427" i="7"/>
  <c r="N428" i="7"/>
  <c r="O428" i="7"/>
  <c r="N429" i="7"/>
  <c r="O429" i="7"/>
  <c r="N430" i="7"/>
  <c r="O430" i="7"/>
  <c r="N431" i="7"/>
  <c r="O431" i="7"/>
  <c r="N432" i="7"/>
  <c r="O432" i="7"/>
  <c r="N433" i="7"/>
  <c r="O433" i="7"/>
  <c r="N439" i="7"/>
  <c r="O439" i="7"/>
  <c r="N442" i="7"/>
  <c r="O442" i="7"/>
  <c r="N444" i="7"/>
  <c r="O444" i="7"/>
  <c r="N452" i="7"/>
  <c r="O452" i="7"/>
  <c r="N455" i="7"/>
  <c r="O455" i="7"/>
  <c r="N458" i="7"/>
  <c r="O458" i="7"/>
  <c r="N461" i="7"/>
  <c r="O461" i="7"/>
  <c r="N467" i="7"/>
  <c r="O467" i="7"/>
  <c r="N474" i="7"/>
  <c r="O474" i="7"/>
  <c r="N475" i="7"/>
  <c r="O475" i="7"/>
  <c r="N476" i="7"/>
  <c r="O476" i="7"/>
  <c r="N477" i="7"/>
  <c r="O477" i="7"/>
  <c r="N481" i="7"/>
  <c r="O481" i="7"/>
  <c r="N487" i="7"/>
  <c r="O487" i="7"/>
  <c r="N488" i="7"/>
  <c r="O488" i="7"/>
  <c r="N489" i="7"/>
  <c r="O489" i="7"/>
  <c r="N495" i="7"/>
  <c r="O495" i="7"/>
  <c r="N496" i="7"/>
  <c r="O496" i="7"/>
  <c r="N497" i="7"/>
  <c r="O497" i="7"/>
  <c r="N503" i="7"/>
  <c r="O503" i="7"/>
  <c r="N529" i="7"/>
  <c r="O529" i="7"/>
  <c r="N530" i="7"/>
  <c r="O530" i="7"/>
  <c r="N531" i="7"/>
  <c r="O531" i="7"/>
  <c r="N532" i="7"/>
  <c r="O532" i="7"/>
  <c r="N533" i="7"/>
  <c r="O533" i="7"/>
  <c r="N536" i="7"/>
  <c r="O536" i="7"/>
  <c r="N542" i="7"/>
  <c r="O542" i="7"/>
  <c r="N543" i="7"/>
  <c r="O543" i="7"/>
  <c r="N544" i="7"/>
  <c r="O544" i="7"/>
  <c r="N545" i="7"/>
  <c r="O545" i="7"/>
  <c r="N546" i="7"/>
  <c r="O546" i="7"/>
  <c r="N549" i="7"/>
  <c r="O549" i="7"/>
  <c r="N550" i="7"/>
  <c r="O550" i="7"/>
  <c r="N551" i="7"/>
  <c r="O551" i="7"/>
  <c r="N552" i="7"/>
  <c r="O552" i="7"/>
  <c r="N558" i="7"/>
  <c r="O558" i="7"/>
  <c r="N559" i="7"/>
  <c r="O559" i="7"/>
  <c r="N565" i="7"/>
  <c r="O565" i="7"/>
  <c r="N571" i="7"/>
  <c r="O571" i="7"/>
  <c r="N572" i="7"/>
  <c r="O572" i="7"/>
  <c r="N573" i="7"/>
  <c r="O573" i="7"/>
  <c r="N574" i="7"/>
  <c r="O574" i="7"/>
  <c r="N575" i="7"/>
  <c r="O575" i="7"/>
  <c r="N576" i="7"/>
  <c r="O576" i="7"/>
  <c r="N577" i="7"/>
  <c r="O577" i="7"/>
  <c r="N580" i="7"/>
  <c r="O580" i="7"/>
  <c r="N583" i="7"/>
  <c r="O583" i="7"/>
  <c r="N584" i="7"/>
  <c r="O584" i="7"/>
  <c r="N590" i="7"/>
  <c r="O590" i="7"/>
  <c r="N597" i="7"/>
  <c r="O597" i="7"/>
  <c r="N598" i="7"/>
  <c r="O598" i="7"/>
  <c r="N599" i="7"/>
  <c r="O599" i="7"/>
  <c r="N600" i="7"/>
  <c r="O600" i="7"/>
  <c r="N601" i="7"/>
  <c r="O601" i="7"/>
  <c r="N605" i="7"/>
  <c r="O605" i="7"/>
  <c r="N608" i="7"/>
  <c r="O608" i="7"/>
  <c r="N609" i="7"/>
  <c r="O609" i="7"/>
  <c r="N617" i="7"/>
  <c r="O617" i="7"/>
  <c r="N623" i="7"/>
  <c r="O623" i="7"/>
  <c r="N624" i="7"/>
  <c r="O624" i="7"/>
  <c r="N627" i="7"/>
  <c r="O627" i="7"/>
  <c r="N628" i="7"/>
  <c r="O628" i="7"/>
  <c r="N629" i="7"/>
  <c r="O629" i="7"/>
  <c r="N630" i="7"/>
  <c r="O630" i="7"/>
  <c r="N631" i="7"/>
  <c r="O631" i="7"/>
  <c r="N634" i="7"/>
  <c r="O634" i="7"/>
  <c r="N635" i="7"/>
  <c r="O635" i="7"/>
  <c r="N636" i="7"/>
  <c r="O636" i="7"/>
  <c r="N637" i="7"/>
  <c r="O637" i="7"/>
  <c r="N638" i="7"/>
  <c r="O638" i="7"/>
  <c r="N639" i="7"/>
  <c r="O639" i="7"/>
  <c r="N640" i="7"/>
  <c r="O640" i="7"/>
  <c r="N641" i="7"/>
  <c r="O641" i="7"/>
  <c r="N642" i="7"/>
  <c r="O642" i="7"/>
  <c r="N643" i="7"/>
  <c r="O643" i="7"/>
  <c r="N644" i="7"/>
  <c r="O644" i="7"/>
  <c r="N645" i="7"/>
  <c r="O645" i="7"/>
  <c r="N646" i="7"/>
  <c r="O646" i="7"/>
  <c r="N647" i="7"/>
  <c r="O647" i="7"/>
  <c r="N648" i="7"/>
  <c r="O648" i="7"/>
  <c r="N649" i="7"/>
  <c r="O649" i="7"/>
  <c r="N650" i="7"/>
  <c r="O650" i="7"/>
  <c r="N651" i="7"/>
  <c r="O651" i="7"/>
  <c r="N652" i="7"/>
  <c r="O652" i="7"/>
  <c r="N661" i="7"/>
  <c r="O661" i="7"/>
  <c r="N662" i="7"/>
  <c r="O662" i="7"/>
  <c r="N664" i="7"/>
  <c r="O664" i="7"/>
  <c r="N665" i="7"/>
  <c r="O665" i="7"/>
  <c r="N666" i="7"/>
  <c r="O666" i="7"/>
  <c r="N672" i="7"/>
  <c r="O672" i="7"/>
  <c r="N683" i="7"/>
  <c r="O683" i="7"/>
  <c r="N684" i="7"/>
  <c r="O684" i="7"/>
  <c r="N685" i="7"/>
  <c r="O685" i="7"/>
  <c r="N686" i="7"/>
  <c r="O686" i="7"/>
  <c r="N687" i="7"/>
  <c r="O687" i="7"/>
  <c r="N688" i="7"/>
  <c r="O688" i="7"/>
  <c r="N689" i="7"/>
  <c r="O689" i="7"/>
  <c r="N690" i="7"/>
  <c r="O690" i="7"/>
  <c r="N691" i="7"/>
  <c r="O691" i="7"/>
  <c r="N692" i="7"/>
  <c r="O692" i="7"/>
  <c r="N693" i="7"/>
  <c r="O693" i="7"/>
  <c r="N694" i="7"/>
  <c r="O694" i="7"/>
  <c r="N695" i="7"/>
  <c r="O695" i="7"/>
  <c r="N696" i="7"/>
  <c r="O696" i="7"/>
  <c r="N697" i="7"/>
  <c r="O697" i="7"/>
  <c r="N698" i="7"/>
  <c r="O698" i="7"/>
  <c r="N699" i="7"/>
  <c r="O699" i="7"/>
  <c r="N700" i="7"/>
  <c r="O700" i="7"/>
  <c r="N701" i="7"/>
  <c r="O701" i="7"/>
  <c r="N702" i="7"/>
  <c r="O702" i="7"/>
  <c r="N703" i="7"/>
  <c r="O703" i="7"/>
  <c r="N704" i="7"/>
  <c r="O704" i="7"/>
  <c r="N711" i="7"/>
  <c r="O711" i="7"/>
  <c r="N717" i="7"/>
  <c r="O717" i="7"/>
  <c r="N718" i="7"/>
  <c r="O718" i="7"/>
  <c r="N719" i="7"/>
  <c r="O719" i="7"/>
  <c r="N720" i="7"/>
  <c r="O720" i="7"/>
  <c r="N726" i="7"/>
  <c r="O726" i="7"/>
  <c r="N727" i="7"/>
  <c r="O727" i="7"/>
  <c r="N728" i="7"/>
  <c r="O728" i="7"/>
  <c r="N734" i="7"/>
  <c r="O734" i="7"/>
  <c r="N740" i="7"/>
  <c r="O740" i="7"/>
  <c r="N741" i="7"/>
  <c r="O741" i="7"/>
  <c r="N742" i="7"/>
  <c r="O742" i="7"/>
  <c r="N743" i="7"/>
  <c r="O743" i="7"/>
  <c r="N744" i="7"/>
  <c r="O744" i="7"/>
  <c r="N745" i="7"/>
  <c r="O745" i="7"/>
  <c r="N746" i="7"/>
  <c r="O746" i="7"/>
  <c r="N747" i="7"/>
  <c r="O747" i="7"/>
  <c r="N748" i="7"/>
  <c r="O748" i="7"/>
  <c r="N749" i="7"/>
  <c r="O749" i="7"/>
  <c r="N752" i="7"/>
  <c r="O752" i="7"/>
  <c r="N758" i="7"/>
  <c r="O758" i="7"/>
  <c r="N759" i="7"/>
  <c r="O759" i="7"/>
  <c r="N760" i="7"/>
  <c r="O760" i="7"/>
  <c r="N761" i="7"/>
  <c r="O761" i="7"/>
  <c r="N762" i="7"/>
  <c r="O762" i="7"/>
  <c r="N763" i="7"/>
  <c r="O763" i="7"/>
  <c r="N764" i="7"/>
  <c r="O764" i="7"/>
  <c r="N766" i="7"/>
  <c r="O766" i="7"/>
  <c r="N772" i="7"/>
  <c r="O772" i="7"/>
  <c r="N775" i="7"/>
  <c r="O775" i="7"/>
  <c r="N777" i="7"/>
  <c r="O777" i="7"/>
  <c r="N778" i="7"/>
  <c r="O778" i="7"/>
  <c r="N10" i="7"/>
  <c r="N11" i="7"/>
  <c r="N13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O14" i="7"/>
  <c r="O15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13" i="7"/>
  <c r="O11" i="7"/>
  <c r="O10" i="7"/>
  <c r="O9" i="7"/>
  <c r="N9" i="7"/>
  <c r="L3" i="7"/>
  <c r="L786" i="7" l="1"/>
  <c r="O553" i="7"/>
  <c r="N553" i="7"/>
  <c r="L586" i="7"/>
  <c r="P909" i="7"/>
  <c r="Q909" i="7"/>
  <c r="O151" i="7"/>
  <c r="O184" i="7"/>
  <c r="N325" i="7"/>
  <c r="L286" i="7"/>
  <c r="L499" i="7"/>
  <c r="L399" i="7"/>
  <c r="L567" i="7"/>
  <c r="O361" i="7"/>
  <c r="L292" i="7"/>
  <c r="O459" i="7"/>
  <c r="N773" i="7"/>
  <c r="L768" i="7"/>
  <c r="L175" i="7"/>
  <c r="L280" i="7"/>
  <c r="L561" i="7"/>
  <c r="L713" i="7"/>
  <c r="L780" i="7"/>
  <c r="O324" i="7"/>
  <c r="O117" i="7"/>
  <c r="O663" i="7"/>
  <c r="N220" i="7"/>
  <c r="N479" i="7"/>
  <c r="N174" i="7"/>
  <c r="O625" i="7"/>
  <c r="O667" i="7"/>
  <c r="N184" i="7"/>
  <c r="O50" i="7"/>
  <c r="N117" i="7"/>
  <c r="O398" i="7"/>
  <c r="O773" i="7"/>
  <c r="N440" i="7"/>
  <c r="N625" i="7"/>
  <c r="N750" i="7"/>
  <c r="N547" i="7"/>
  <c r="O578" i="7"/>
  <c r="N606" i="7"/>
  <c r="L657" i="7"/>
  <c r="N462" i="7"/>
  <c r="N534" i="7"/>
  <c r="O603" i="7"/>
  <c r="O632" i="7"/>
  <c r="L185" i="7"/>
  <c r="N632" i="7"/>
  <c r="N99" i="7"/>
  <c r="N232" i="7"/>
  <c r="N490" i="7"/>
  <c r="N581" i="7"/>
  <c r="L100" i="7"/>
  <c r="O479" i="7"/>
  <c r="L491" i="7"/>
  <c r="O712" i="7"/>
  <c r="O656" i="7"/>
  <c r="O490" i="7"/>
  <c r="N285" i="7"/>
  <c r="O99" i="7"/>
  <c r="O581" i="7"/>
  <c r="L613" i="7"/>
  <c r="N663" i="7"/>
  <c r="O606" i="7"/>
  <c r="O547" i="7"/>
  <c r="O232" i="7"/>
  <c r="N167" i="7"/>
  <c r="N269" i="7"/>
  <c r="L233" i="7"/>
  <c r="N712" i="7"/>
  <c r="L270" i="7"/>
  <c r="N50" i="7"/>
  <c r="O269" i="7"/>
  <c r="N779" i="7"/>
  <c r="L668" i="7"/>
  <c r="O750" i="7"/>
  <c r="N729" i="7"/>
  <c r="O612" i="7"/>
  <c r="N603" i="7"/>
  <c r="O566" i="7"/>
  <c r="O462" i="7"/>
  <c r="O311" i="7"/>
  <c r="O779" i="7"/>
  <c r="L754" i="7"/>
  <c r="N612" i="7"/>
  <c r="O534" i="7"/>
  <c r="N361" i="7"/>
  <c r="O285" i="7"/>
  <c r="N459" i="7"/>
  <c r="N656" i="7"/>
  <c r="N578" i="7"/>
  <c r="L463" i="7"/>
  <c r="N456" i="7"/>
  <c r="L168" i="7"/>
  <c r="N566" i="7"/>
  <c r="N311" i="7"/>
  <c r="N198" i="7"/>
  <c r="O174" i="7"/>
  <c r="N74" i="7"/>
  <c r="O767" i="7"/>
  <c r="N667" i="7"/>
  <c r="N585" i="7"/>
  <c r="O440" i="7"/>
  <c r="O198" i="7"/>
  <c r="O74" i="7"/>
  <c r="O560" i="7"/>
  <c r="O729" i="7"/>
  <c r="O220" i="7"/>
  <c r="N320" i="7"/>
  <c r="O320" i="7"/>
  <c r="O499" i="7"/>
  <c r="N154" i="7"/>
  <c r="O154" i="7"/>
  <c r="N279" i="7"/>
  <c r="O279" i="7"/>
  <c r="N453" i="7"/>
  <c r="O453" i="7"/>
  <c r="N730" i="7"/>
  <c r="O730" i="7"/>
  <c r="O498" i="7"/>
  <c r="N324" i="7"/>
  <c r="O585" i="7"/>
  <c r="N498" i="7"/>
  <c r="N199" i="7"/>
  <c r="O199" i="7"/>
  <c r="N291" i="7"/>
  <c r="O291" i="7"/>
  <c r="N753" i="7"/>
  <c r="O753" i="7"/>
  <c r="O776" i="7"/>
  <c r="O706" i="7"/>
  <c r="O456" i="7"/>
  <c r="O325" i="7"/>
  <c r="O253" i="7"/>
  <c r="O181" i="7"/>
  <c r="O167" i="7"/>
  <c r="N776" i="7"/>
  <c r="N767" i="7"/>
  <c r="N560" i="7"/>
  <c r="N398" i="7"/>
  <c r="N253" i="7"/>
  <c r="N181" i="7"/>
  <c r="O554" i="7" l="1"/>
  <c r="N554" i="7"/>
  <c r="O135" i="7"/>
  <c r="O399" i="7"/>
  <c r="N392" i="7"/>
  <c r="O392" i="7"/>
  <c r="N135" i="7"/>
  <c r="O450" i="7"/>
  <c r="N151" i="7"/>
  <c r="O112" i="7"/>
  <c r="N112" i="7"/>
  <c r="N450" i="7"/>
  <c r="O561" i="7"/>
  <c r="N706" i="7"/>
  <c r="O286" i="7"/>
  <c r="N286" i="7"/>
  <c r="N561" i="7"/>
  <c r="O567" i="7"/>
  <c r="N713" i="7"/>
  <c r="N499" i="7"/>
  <c r="N399" i="7"/>
  <c r="N567" i="7"/>
  <c r="N768" i="7"/>
  <c r="O768" i="7"/>
  <c r="O713" i="7"/>
  <c r="O586" i="7"/>
  <c r="N657" i="7"/>
  <c r="N270" i="7"/>
  <c r="O233" i="7"/>
  <c r="N185" i="7"/>
  <c r="O491" i="7"/>
  <c r="O613" i="7"/>
  <c r="O100" i="7"/>
  <c r="N613" i="7"/>
  <c r="N100" i="7"/>
  <c r="N668" i="7"/>
  <c r="N586" i="7"/>
  <c r="N491" i="7"/>
  <c r="N233" i="7"/>
  <c r="O270" i="7"/>
  <c r="O657" i="7"/>
  <c r="O668" i="7"/>
  <c r="O185" i="7"/>
  <c r="O175" i="7"/>
  <c r="N175" i="7"/>
  <c r="O280" i="7"/>
  <c r="N280" i="7"/>
  <c r="O168" i="7"/>
  <c r="N168" i="7"/>
  <c r="O780" i="7"/>
  <c r="N780" i="7"/>
  <c r="N754" i="7"/>
  <c r="O754" i="7"/>
  <c r="O292" i="7"/>
  <c r="N292" i="7"/>
  <c r="N707" i="7" l="1"/>
  <c r="N357" i="7"/>
  <c r="O463" i="7"/>
  <c r="N463" i="7"/>
  <c r="O357" i="7"/>
  <c r="M4" i="7" l="1"/>
  <c r="M912" i="7" s="1"/>
  <c r="O707" i="7"/>
  <c r="N393" i="7"/>
  <c r="O393" i="7"/>
  <c r="S76" i="7" l="1"/>
  <c r="S73" i="7"/>
  <c r="S72" i="7"/>
  <c r="S71" i="7"/>
  <c r="S70" i="7"/>
  <c r="S69" i="7"/>
  <c r="S68" i="7"/>
  <c r="S67" i="7"/>
  <c r="S66" i="7"/>
  <c r="S65" i="7"/>
  <c r="S64" i="7"/>
  <c r="S63" i="7"/>
  <c r="S56" i="7"/>
  <c r="S74" i="7" l="1"/>
  <c r="V863" i="7"/>
  <c r="S863" i="7"/>
  <c r="S100" i="7" l="1"/>
  <c r="A39" i="2"/>
  <c r="V824" i="7"/>
  <c r="S824" i="7"/>
  <c r="K8" i="2" l="1"/>
  <c r="A10" i="2"/>
  <c r="E45" i="2"/>
  <c r="D45" i="2"/>
  <c r="A18" i="2"/>
  <c r="A16" i="2"/>
  <c r="A8" i="2"/>
  <c r="A6" i="2"/>
  <c r="A12" i="2"/>
  <c r="A14" i="2"/>
  <c r="A43" i="2"/>
  <c r="A41" i="2"/>
  <c r="A33" i="2"/>
  <c r="A31" i="2"/>
  <c r="A35" i="2"/>
  <c r="V880" i="7"/>
  <c r="V879" i="7"/>
  <c r="S880" i="7"/>
  <c r="S879" i="7"/>
  <c r="V862" i="7"/>
  <c r="S865" i="7"/>
  <c r="S864" i="7"/>
  <c r="S861" i="7"/>
  <c r="S862" i="7"/>
  <c r="V865" i="7"/>
  <c r="V864" i="7"/>
  <c r="V861" i="7"/>
  <c r="S842" i="7"/>
  <c r="V842" i="7"/>
  <c r="V806" i="7"/>
  <c r="S806" i="7"/>
  <c r="A29" i="2"/>
  <c r="J8" i="2" l="1"/>
  <c r="H45" i="2"/>
  <c r="F45" i="2"/>
  <c r="S9" i="7"/>
  <c r="S10" i="7"/>
  <c r="S11" i="7"/>
  <c r="S13" i="7"/>
  <c r="S14" i="7"/>
  <c r="S15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6" i="7"/>
  <c r="S47" i="7"/>
  <c r="S48" i="7"/>
  <c r="S49" i="7"/>
  <c r="S104" i="7"/>
  <c r="S110" i="7"/>
  <c r="S111" i="7"/>
  <c r="S114" i="7"/>
  <c r="S115" i="7"/>
  <c r="S116" i="7"/>
  <c r="S120" i="7"/>
  <c r="S126" i="7"/>
  <c r="S127" i="7"/>
  <c r="S128" i="7"/>
  <c r="S129" i="7"/>
  <c r="S130" i="7"/>
  <c r="S134" i="7"/>
  <c r="S146" i="7"/>
  <c r="S147" i="7"/>
  <c r="S148" i="7"/>
  <c r="S149" i="7"/>
  <c r="S150" i="7"/>
  <c r="S153" i="7"/>
  <c r="S156" i="7"/>
  <c r="S157" i="7"/>
  <c r="S158" i="7"/>
  <c r="S159" i="7"/>
  <c r="S160" i="7"/>
  <c r="S161" i="7"/>
  <c r="S162" i="7"/>
  <c r="S163" i="7"/>
  <c r="S164" i="7"/>
  <c r="S165" i="7"/>
  <c r="S166" i="7"/>
  <c r="S172" i="7"/>
  <c r="S173" i="7"/>
  <c r="S179" i="7"/>
  <c r="S180" i="7"/>
  <c r="S183" i="7"/>
  <c r="S189" i="7"/>
  <c r="S190" i="7"/>
  <c r="S191" i="7"/>
  <c r="S192" i="7"/>
  <c r="S193" i="7"/>
  <c r="S194" i="7"/>
  <c r="S195" i="7"/>
  <c r="S196" i="7"/>
  <c r="S197" i="7"/>
  <c r="S222" i="7"/>
  <c r="S228" i="7"/>
  <c r="S229" i="7"/>
  <c r="S230" i="7"/>
  <c r="S231" i="7"/>
  <c r="S238" i="7"/>
  <c r="S239" i="7"/>
  <c r="S245" i="7"/>
  <c r="S246" i="7"/>
  <c r="S247" i="7"/>
  <c r="S248" i="7"/>
  <c r="S249" i="7"/>
  <c r="S250" i="7"/>
  <c r="S251" i="7"/>
  <c r="S252" i="7"/>
  <c r="S256" i="7"/>
  <c r="S257" i="7"/>
  <c r="S258" i="7"/>
  <c r="S259" i="7"/>
  <c r="S260" i="7"/>
  <c r="S261" i="7"/>
  <c r="S267" i="7"/>
  <c r="S268" i="7"/>
  <c r="S274" i="7"/>
  <c r="S275" i="7"/>
  <c r="S276" i="7"/>
  <c r="S277" i="7"/>
  <c r="S278" i="7"/>
  <c r="S284" i="7"/>
  <c r="S290" i="7"/>
  <c r="S296" i="7"/>
  <c r="S302" i="7"/>
  <c r="S309" i="7"/>
  <c r="S310" i="7"/>
  <c r="S328" i="7"/>
  <c r="S364" i="7"/>
  <c r="S391" i="7"/>
  <c r="S397" i="7"/>
  <c r="S403" i="7"/>
  <c r="S404" i="7"/>
  <c r="S405" i="7"/>
  <c r="S406" i="7"/>
  <c r="S407" i="7"/>
  <c r="S408" i="7"/>
  <c r="S410" i="7"/>
  <c r="S423" i="7"/>
  <c r="S424" i="7"/>
  <c r="S425" i="7"/>
  <c r="S426" i="7"/>
  <c r="S427" i="7"/>
  <c r="S428" i="7"/>
  <c r="S429" i="7"/>
  <c r="S430" i="7"/>
  <c r="S431" i="7"/>
  <c r="S432" i="7"/>
  <c r="S433" i="7"/>
  <c r="S439" i="7"/>
  <c r="S442" i="7"/>
  <c r="S444" i="7"/>
  <c r="S467" i="7"/>
  <c r="S474" i="7"/>
  <c r="S475" i="7"/>
  <c r="S476" i="7"/>
  <c r="S477" i="7"/>
  <c r="S481" i="7"/>
  <c r="S487" i="7"/>
  <c r="S488" i="7"/>
  <c r="S489" i="7"/>
  <c r="S495" i="7"/>
  <c r="S496" i="7"/>
  <c r="S497" i="7"/>
  <c r="S503" i="7"/>
  <c r="S504" i="7"/>
  <c r="S533" i="7"/>
  <c r="S536" i="7"/>
  <c r="S549" i="7"/>
  <c r="S550" i="7"/>
  <c r="S551" i="7"/>
  <c r="S552" i="7"/>
  <c r="S565" i="7"/>
  <c r="S571" i="7"/>
  <c r="S572" i="7"/>
  <c r="S573" i="7"/>
  <c r="S574" i="7"/>
  <c r="S575" i="7"/>
  <c r="S576" i="7"/>
  <c r="S577" i="7"/>
  <c r="S580" i="7"/>
  <c r="S583" i="7"/>
  <c r="S584" i="7"/>
  <c r="S590" i="7"/>
  <c r="S597" i="7"/>
  <c r="S598" i="7"/>
  <c r="S599" i="7"/>
  <c r="S600" i="7"/>
  <c r="S601" i="7"/>
  <c r="S605" i="7"/>
  <c r="S608" i="7"/>
  <c r="S609" i="7"/>
  <c r="S617" i="7"/>
  <c r="S623" i="7"/>
  <c r="S624" i="7"/>
  <c r="S627" i="7"/>
  <c r="S628" i="7"/>
  <c r="S629" i="7"/>
  <c r="S630" i="7"/>
  <c r="S631" i="7"/>
  <c r="S634" i="7"/>
  <c r="S635" i="7"/>
  <c r="S636" i="7"/>
  <c r="S637" i="7"/>
  <c r="S638" i="7"/>
  <c r="S639" i="7"/>
  <c r="S640" i="7"/>
  <c r="S641" i="7"/>
  <c r="S642" i="7"/>
  <c r="S643" i="7"/>
  <c r="S644" i="7"/>
  <c r="S645" i="7"/>
  <c r="S646" i="7"/>
  <c r="S647" i="7"/>
  <c r="S661" i="7"/>
  <c r="S662" i="7"/>
  <c r="S665" i="7"/>
  <c r="S666" i="7"/>
  <c r="S672" i="7"/>
  <c r="S682" i="7"/>
  <c r="S683" i="7"/>
  <c r="S684" i="7"/>
  <c r="S685" i="7"/>
  <c r="S686" i="7"/>
  <c r="S687" i="7"/>
  <c r="S688" i="7"/>
  <c r="S689" i="7"/>
  <c r="S690" i="7"/>
  <c r="S691" i="7"/>
  <c r="S692" i="7"/>
  <c r="S693" i="7"/>
  <c r="S694" i="7"/>
  <c r="S695" i="7"/>
  <c r="S696" i="7"/>
  <c r="S697" i="7"/>
  <c r="S698" i="7"/>
  <c r="S699" i="7"/>
  <c r="S700" i="7"/>
  <c r="S701" i="7"/>
  <c r="S702" i="7"/>
  <c r="S703" i="7"/>
  <c r="S704" i="7"/>
  <c r="S711" i="7"/>
  <c r="S717" i="7"/>
  <c r="S718" i="7"/>
  <c r="S719" i="7"/>
  <c r="S740" i="7"/>
  <c r="S741" i="7"/>
  <c r="S742" i="7"/>
  <c r="S743" i="7"/>
  <c r="S744" i="7"/>
  <c r="S745" i="7"/>
  <c r="S746" i="7"/>
  <c r="S747" i="7"/>
  <c r="S748" i="7"/>
  <c r="S749" i="7"/>
  <c r="S752" i="7"/>
  <c r="S758" i="7"/>
  <c r="S759" i="7"/>
  <c r="S760" i="7"/>
  <c r="S761" i="7"/>
  <c r="S762" i="7"/>
  <c r="S763" i="7"/>
  <c r="S764" i="7"/>
  <c r="S766" i="7"/>
  <c r="S772" i="7"/>
  <c r="S775" i="7"/>
  <c r="S778" i="7"/>
  <c r="S805" i="7"/>
  <c r="S822" i="7"/>
  <c r="S823" i="7"/>
  <c r="S821" i="7"/>
  <c r="S841" i="7"/>
  <c r="S705" i="7" l="1"/>
  <c r="S44" i="7"/>
  <c r="S311" i="7"/>
  <c r="S320" i="7" s="1"/>
  <c r="Q253" i="7"/>
  <c r="S553" i="7"/>
  <c r="Q270" i="7" l="1"/>
  <c r="Q4" i="7" s="1"/>
  <c r="V243" i="7"/>
  <c r="G45" i="2"/>
  <c r="S753" i="7"/>
  <c r="S4" i="7" l="1"/>
  <c r="Q5" i="7"/>
  <c r="V823" i="7"/>
  <c r="V821" i="7"/>
  <c r="S324" i="7" l="1"/>
  <c r="S325" i="7"/>
  <c r="V527" i="7"/>
  <c r="S667" i="7" l="1"/>
  <c r="V665" i="7"/>
  <c r="V576" i="7"/>
  <c r="F14" i="3"/>
  <c r="E10" i="3"/>
  <c r="E12" i="3"/>
  <c r="E14" i="3"/>
  <c r="E16" i="3"/>
  <c r="E26" i="3"/>
  <c r="E31" i="3"/>
  <c r="E20" i="2"/>
  <c r="D20" i="2"/>
  <c r="V9" i="7"/>
  <c r="V55" i="7"/>
  <c r="V56" i="7"/>
  <c r="V63" i="7"/>
  <c r="V64" i="7"/>
  <c r="V65" i="7"/>
  <c r="V66" i="7"/>
  <c r="V67" i="7"/>
  <c r="V68" i="7"/>
  <c r="V69" i="7"/>
  <c r="V70" i="7"/>
  <c r="V71" i="7"/>
  <c r="V72" i="7"/>
  <c r="V73" i="7"/>
  <c r="V76" i="7"/>
  <c r="V77" i="7"/>
  <c r="V78" i="7"/>
  <c r="V79" i="7"/>
  <c r="V91" i="7"/>
  <c r="V92" i="7"/>
  <c r="V93" i="7"/>
  <c r="V94" i="7"/>
  <c r="V95" i="7"/>
  <c r="V96" i="7"/>
  <c r="V98" i="7"/>
  <c r="V104" i="7"/>
  <c r="V110" i="7"/>
  <c r="V111" i="7"/>
  <c r="V114" i="7"/>
  <c r="V115" i="7"/>
  <c r="W115" i="7" s="1"/>
  <c r="V116" i="7"/>
  <c r="W116" i="7" s="1"/>
  <c r="X116" i="7" s="1"/>
  <c r="V120" i="7"/>
  <c r="V126" i="7"/>
  <c r="V127" i="7"/>
  <c r="V128" i="7"/>
  <c r="V129" i="7"/>
  <c r="V130" i="7"/>
  <c r="V131" i="7"/>
  <c r="V132" i="7"/>
  <c r="V133" i="7"/>
  <c r="V134" i="7"/>
  <c r="V137" i="7"/>
  <c r="V138" i="7"/>
  <c r="V144" i="7"/>
  <c r="V145" i="7"/>
  <c r="V146" i="7"/>
  <c r="V147" i="7"/>
  <c r="V148" i="7"/>
  <c r="V153" i="7"/>
  <c r="V156" i="7"/>
  <c r="V157" i="7"/>
  <c r="V158" i="7"/>
  <c r="V159" i="7"/>
  <c r="V160" i="7"/>
  <c r="V161" i="7"/>
  <c r="V172" i="7"/>
  <c r="V173" i="7"/>
  <c r="V179" i="7"/>
  <c r="V180" i="7"/>
  <c r="V184" i="7"/>
  <c r="V189" i="7"/>
  <c r="V190" i="7"/>
  <c r="V191" i="7"/>
  <c r="V193" i="7"/>
  <c r="V194" i="7"/>
  <c r="V195" i="7"/>
  <c r="V196" i="7"/>
  <c r="V197" i="7"/>
  <c r="V203" i="7"/>
  <c r="V209" i="7"/>
  <c r="V210" i="7"/>
  <c r="V211" i="7"/>
  <c r="V212" i="7"/>
  <c r="V213" i="7"/>
  <c r="V214" i="7"/>
  <c r="V215" i="7"/>
  <c r="V216" i="7"/>
  <c r="V217" i="7"/>
  <c r="V218" i="7"/>
  <c r="V219" i="7"/>
  <c r="V222" i="7"/>
  <c r="V228" i="7"/>
  <c r="V229" i="7"/>
  <c r="V230" i="7"/>
  <c r="V231" i="7"/>
  <c r="V238" i="7"/>
  <c r="V239" i="7"/>
  <c r="V245" i="7"/>
  <c r="V246" i="7"/>
  <c r="V247" i="7"/>
  <c r="V248" i="7"/>
  <c r="V249" i="7"/>
  <c r="V250" i="7"/>
  <c r="V251" i="7"/>
  <c r="V252" i="7"/>
  <c r="V256" i="7"/>
  <c r="V257" i="7"/>
  <c r="V258" i="7"/>
  <c r="V259" i="7"/>
  <c r="V260" i="7"/>
  <c r="V261" i="7"/>
  <c r="V267" i="7"/>
  <c r="V268" i="7"/>
  <c r="V274" i="7"/>
  <c r="V275" i="7"/>
  <c r="V276" i="7"/>
  <c r="V277" i="7"/>
  <c r="V278" i="7"/>
  <c r="V284" i="7"/>
  <c r="V290" i="7"/>
  <c r="V296" i="7"/>
  <c r="V302" i="7"/>
  <c r="V303" i="7"/>
  <c r="V304" i="7"/>
  <c r="V305" i="7"/>
  <c r="V306" i="7"/>
  <c r="V308" i="7"/>
  <c r="V310" i="7"/>
  <c r="V324" i="7"/>
  <c r="V325" i="7"/>
  <c r="V328" i="7"/>
  <c r="V348" i="7"/>
  <c r="V349" i="7"/>
  <c r="V350" i="7"/>
  <c r="V351" i="7"/>
  <c r="V352" i="7"/>
  <c r="V353" i="7"/>
  <c r="V354" i="7"/>
  <c r="V355" i="7"/>
  <c r="V356" i="7"/>
  <c r="V364" i="7"/>
  <c r="V390" i="7"/>
  <c r="V391" i="7"/>
  <c r="V360" i="7"/>
  <c r="V397" i="7"/>
  <c r="V403" i="7"/>
  <c r="V404" i="7"/>
  <c r="V405" i="7"/>
  <c r="V406" i="7"/>
  <c r="V407" i="7"/>
  <c r="V408" i="7"/>
  <c r="V409" i="7"/>
  <c r="V410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9" i="7"/>
  <c r="V442" i="7"/>
  <c r="V444" i="7"/>
  <c r="V467" i="7"/>
  <c r="V474" i="7"/>
  <c r="V475" i="7"/>
  <c r="V476" i="7"/>
  <c r="V477" i="7"/>
  <c r="V481" i="7"/>
  <c r="V487" i="7"/>
  <c r="V488" i="7"/>
  <c r="V489" i="7"/>
  <c r="V495" i="7"/>
  <c r="V496" i="7"/>
  <c r="V497" i="7"/>
  <c r="V503" i="7"/>
  <c r="V504" i="7"/>
  <c r="V515" i="7"/>
  <c r="V516" i="7"/>
  <c r="V517" i="7"/>
  <c r="V518" i="7"/>
  <c r="V519" i="7"/>
  <c r="V520" i="7"/>
  <c r="V521" i="7"/>
  <c r="V522" i="7"/>
  <c r="V523" i="7"/>
  <c r="V524" i="7"/>
  <c r="V525" i="7"/>
  <c r="V528" i="7"/>
  <c r="V529" i="7"/>
  <c r="V530" i="7"/>
  <c r="V531" i="7"/>
  <c r="V532" i="7"/>
  <c r="V533" i="7"/>
  <c r="V536" i="7"/>
  <c r="V542" i="7"/>
  <c r="V543" i="7"/>
  <c r="V544" i="7"/>
  <c r="V546" i="7"/>
  <c r="V549" i="7"/>
  <c r="V550" i="7"/>
  <c r="V551" i="7"/>
  <c r="V552" i="7"/>
  <c r="V558" i="7"/>
  <c r="V565" i="7"/>
  <c r="V571" i="7"/>
  <c r="V572" i="7"/>
  <c r="V573" i="7"/>
  <c r="V574" i="7"/>
  <c r="V575" i="7"/>
  <c r="V577" i="7"/>
  <c r="V580" i="7"/>
  <c r="V583" i="7"/>
  <c r="V584" i="7"/>
  <c r="V590" i="7"/>
  <c r="V597" i="7"/>
  <c r="V598" i="7"/>
  <c r="V599" i="7"/>
  <c r="V600" i="7"/>
  <c r="V601" i="7"/>
  <c r="V605" i="7"/>
  <c r="V608" i="7"/>
  <c r="V609" i="7"/>
  <c r="V617" i="7"/>
  <c r="V623" i="7"/>
  <c r="V624" i="7"/>
  <c r="V627" i="7"/>
  <c r="V628" i="7"/>
  <c r="V629" i="7"/>
  <c r="V630" i="7"/>
  <c r="V631" i="7"/>
  <c r="V634" i="7"/>
  <c r="V635" i="7"/>
  <c r="V636" i="7"/>
  <c r="V637" i="7"/>
  <c r="V638" i="7"/>
  <c r="V639" i="7"/>
  <c r="V640" i="7"/>
  <c r="V641" i="7"/>
  <c r="V642" i="7"/>
  <c r="V643" i="7"/>
  <c r="V644" i="7"/>
  <c r="V645" i="7"/>
  <c r="V646" i="7"/>
  <c r="V647" i="7"/>
  <c r="V648" i="7"/>
  <c r="V649" i="7"/>
  <c r="V650" i="7"/>
  <c r="V651" i="7"/>
  <c r="V652" i="7"/>
  <c r="V661" i="7"/>
  <c r="V662" i="7"/>
  <c r="V666" i="7"/>
  <c r="V672" i="7"/>
  <c r="V682" i="7"/>
  <c r="V683" i="7"/>
  <c r="V684" i="7"/>
  <c r="V685" i="7"/>
  <c r="V686" i="7"/>
  <c r="V687" i="7"/>
  <c r="V688" i="7"/>
  <c r="V689" i="7"/>
  <c r="V690" i="7"/>
  <c r="V691" i="7"/>
  <c r="V692" i="7"/>
  <c r="V693" i="7"/>
  <c r="V694" i="7"/>
  <c r="V695" i="7"/>
  <c r="V696" i="7"/>
  <c r="V697" i="7"/>
  <c r="V698" i="7"/>
  <c r="V699" i="7"/>
  <c r="V700" i="7"/>
  <c r="V701" i="7"/>
  <c r="V702" i="7"/>
  <c r="V703" i="7"/>
  <c r="V704" i="7"/>
  <c r="V711" i="7"/>
  <c r="V717" i="7"/>
  <c r="V718" i="7"/>
  <c r="V719" i="7"/>
  <c r="V720" i="7"/>
  <c r="V726" i="7"/>
  <c r="V727" i="7"/>
  <c r="V728" i="7"/>
  <c r="V740" i="7"/>
  <c r="V741" i="7"/>
  <c r="V742" i="7"/>
  <c r="V743" i="7"/>
  <c r="V744" i="7"/>
  <c r="V745" i="7"/>
  <c r="V746" i="7"/>
  <c r="V747" i="7"/>
  <c r="V748" i="7"/>
  <c r="V749" i="7"/>
  <c r="V758" i="7"/>
  <c r="V759" i="7"/>
  <c r="V760" i="7"/>
  <c r="V761" i="7"/>
  <c r="V762" i="7"/>
  <c r="V763" i="7"/>
  <c r="V764" i="7"/>
  <c r="V766" i="7"/>
  <c r="V772" i="7"/>
  <c r="V775" i="7"/>
  <c r="V778" i="7"/>
  <c r="V805" i="7"/>
  <c r="V822" i="7"/>
  <c r="V841" i="7"/>
  <c r="D18" i="6"/>
  <c r="G18" i="6" s="1"/>
  <c r="D25" i="6"/>
  <c r="G25" i="6" s="1"/>
  <c r="D32" i="6"/>
  <c r="D35" i="6"/>
  <c r="D39" i="6"/>
  <c r="D74" i="6"/>
  <c r="G74" i="6" s="1"/>
  <c r="D82" i="6"/>
  <c r="G82" i="6" s="1"/>
  <c r="D94" i="6"/>
  <c r="G94" i="6" s="1"/>
  <c r="D98" i="6"/>
  <c r="D28" i="3" s="1"/>
  <c r="D120" i="6"/>
  <c r="G120" i="6" s="1"/>
  <c r="D135" i="6"/>
  <c r="D166" i="6"/>
  <c r="G166" i="6" s="1"/>
  <c r="D182" i="6"/>
  <c r="G182" i="6" s="1"/>
  <c r="D185" i="6"/>
  <c r="G185" i="6" s="1"/>
  <c r="D191" i="6"/>
  <c r="D200" i="6"/>
  <c r="D243" i="6"/>
  <c r="G243" i="6" s="1"/>
  <c r="E46" i="3"/>
  <c r="E23" i="5"/>
  <c r="E18" i="5"/>
  <c r="E11" i="5"/>
  <c r="F45" i="3"/>
  <c r="F42" i="3"/>
  <c r="E25" i="3"/>
  <c r="F25" i="3"/>
  <c r="F26" i="3"/>
  <c r="F27" i="3"/>
  <c r="F28" i="3"/>
  <c r="J80" i="1"/>
  <c r="F63" i="3"/>
  <c r="E63" i="3"/>
  <c r="D276" i="6"/>
  <c r="D63" i="3" s="1"/>
  <c r="F61" i="3"/>
  <c r="E61" i="3"/>
  <c r="D61" i="3"/>
  <c r="F60" i="3"/>
  <c r="E60" i="3"/>
  <c r="D60" i="3"/>
  <c r="F59" i="3"/>
  <c r="E59" i="3"/>
  <c r="D59" i="3"/>
  <c r="F58" i="3"/>
  <c r="E58" i="3"/>
  <c r="D58" i="3"/>
  <c r="F51" i="3"/>
  <c r="E51" i="3"/>
  <c r="D51" i="3"/>
  <c r="F50" i="3"/>
  <c r="E50" i="3"/>
  <c r="D50" i="3"/>
  <c r="F49" i="3"/>
  <c r="E49" i="3"/>
  <c r="D49" i="3"/>
  <c r="D214" i="6"/>
  <c r="D208" i="6"/>
  <c r="F46" i="3"/>
  <c r="F43" i="3"/>
  <c r="E43" i="3"/>
  <c r="D169" i="6"/>
  <c r="D43" i="3" s="1"/>
  <c r="F40" i="3"/>
  <c r="E40" i="3"/>
  <c r="D138" i="6"/>
  <c r="D40" i="3" s="1"/>
  <c r="F39" i="3"/>
  <c r="E39" i="3"/>
  <c r="F31" i="3"/>
  <c r="F29" i="3"/>
  <c r="E29" i="3"/>
  <c r="D109" i="6"/>
  <c r="D29" i="3" s="1"/>
  <c r="E28" i="3"/>
  <c r="D67" i="6"/>
  <c r="D24" i="3" s="1"/>
  <c r="F21" i="3"/>
  <c r="E21" i="3"/>
  <c r="D61" i="6"/>
  <c r="D21" i="3" s="1"/>
  <c r="F20" i="3"/>
  <c r="E20" i="3"/>
  <c r="D55" i="6"/>
  <c r="E19" i="3"/>
  <c r="D51" i="6"/>
  <c r="D19" i="3" s="1"/>
  <c r="F18" i="3"/>
  <c r="E18" i="3"/>
  <c r="D47" i="6"/>
  <c r="D18" i="3" s="1"/>
  <c r="F17" i="3"/>
  <c r="E17" i="3"/>
  <c r="D43" i="6"/>
  <c r="D17" i="3" s="1"/>
  <c r="F16" i="3"/>
  <c r="F15" i="3"/>
  <c r="E15" i="3"/>
  <c r="F13" i="3"/>
  <c r="E13" i="3"/>
  <c r="D28" i="6"/>
  <c r="D13" i="3" s="1"/>
  <c r="F12" i="3"/>
  <c r="F11" i="3"/>
  <c r="E11" i="3"/>
  <c r="D21" i="6"/>
  <c r="D11" i="3" s="1"/>
  <c r="F10" i="3"/>
  <c r="F9" i="3"/>
  <c r="E9" i="3"/>
  <c r="D14" i="6"/>
  <c r="D9" i="3" s="1"/>
  <c r="F8" i="3"/>
  <c r="E8" i="3"/>
  <c r="D11" i="6"/>
  <c r="D8" i="3" s="1"/>
  <c r="F7" i="3"/>
  <c r="E7" i="3"/>
  <c r="D8" i="6"/>
  <c r="D7" i="3" s="1"/>
  <c r="F19" i="3"/>
  <c r="F52" i="3"/>
  <c r="F47" i="3"/>
  <c r="F24" i="3"/>
  <c r="R72" i="1"/>
  <c r="V667" i="7"/>
  <c r="W117" i="7" l="1"/>
  <c r="X115" i="7"/>
  <c r="V705" i="7"/>
  <c r="V553" i="7"/>
  <c r="D20" i="3"/>
  <c r="D58" i="6"/>
  <c r="G32" i="6"/>
  <c r="D62" i="6"/>
  <c r="G62" i="6" s="1"/>
  <c r="D12" i="3"/>
  <c r="E52" i="3"/>
  <c r="E24" i="3"/>
  <c r="E45" i="3"/>
  <c r="E27" i="3"/>
  <c r="V50" i="7"/>
  <c r="V625" i="7"/>
  <c r="D46" i="3"/>
  <c r="D39" i="3"/>
  <c r="D16" i="3"/>
  <c r="V779" i="7"/>
  <c r="D277" i="6"/>
  <c r="D27" i="3"/>
  <c r="D26" i="3"/>
  <c r="D52" i="3"/>
  <c r="D25" i="3"/>
  <c r="D45" i="3"/>
  <c r="D14" i="3"/>
  <c r="R88" i="1"/>
  <c r="V459" i="7"/>
  <c r="M86" i="1"/>
  <c r="R53" i="1"/>
  <c r="J72" i="1"/>
  <c r="M69" i="1"/>
  <c r="R89" i="1"/>
  <c r="J73" i="1"/>
  <c r="D170" i="6"/>
  <c r="G170" i="6" s="1"/>
  <c r="D139" i="6"/>
  <c r="G139" i="6" s="1"/>
  <c r="D244" i="6"/>
  <c r="G244" i="6" s="1"/>
  <c r="D47" i="3"/>
  <c r="D31" i="3"/>
  <c r="D10" i="3"/>
  <c r="O80" i="1"/>
  <c r="R80" i="1"/>
  <c r="V859" i="7"/>
  <c r="V712" i="7"/>
  <c r="V154" i="7"/>
  <c r="V632" i="7"/>
  <c r="R75" i="1"/>
  <c r="R55" i="1"/>
  <c r="S859" i="7"/>
  <c r="S902" i="7"/>
  <c r="V767" i="7"/>
  <c r="S773" i="7"/>
  <c r="S585" i="7"/>
  <c r="S357" i="7"/>
  <c r="J75" i="1"/>
  <c r="S908" i="7"/>
  <c r="V606" i="7"/>
  <c r="V566" i="7"/>
  <c r="V232" i="7"/>
  <c r="S776" i="7"/>
  <c r="S712" i="7"/>
  <c r="S632" i="7"/>
  <c r="S581" i="7"/>
  <c r="S547" i="7"/>
  <c r="S490" i="7"/>
  <c r="S456" i="7"/>
  <c r="S398" i="7"/>
  <c r="S269" i="7"/>
  <c r="S181" i="7"/>
  <c r="S151" i="7"/>
  <c r="J55" i="1"/>
  <c r="V578" i="7"/>
  <c r="J67" i="1"/>
  <c r="O78" i="1"/>
  <c r="R68" i="1"/>
  <c r="S839" i="7"/>
  <c r="S198" i="7"/>
  <c r="S767" i="7"/>
  <c r="S578" i="7"/>
  <c r="S479" i="7"/>
  <c r="S453" i="7"/>
  <c r="S361" i="7"/>
  <c r="S291" i="7"/>
  <c r="S232" i="7"/>
  <c r="S135" i="7"/>
  <c r="M67" i="1"/>
  <c r="S603" i="7"/>
  <c r="O89" i="1"/>
  <c r="S819" i="7"/>
  <c r="M89" i="1"/>
  <c r="S253" i="7"/>
  <c r="S729" i="7"/>
  <c r="S498" i="7"/>
  <c r="S459" i="7"/>
  <c r="S440" i="7"/>
  <c r="S279" i="7"/>
  <c r="S184" i="7"/>
  <c r="S154" i="7"/>
  <c r="M58" i="1"/>
  <c r="V490" i="7"/>
  <c r="R87" i="1"/>
  <c r="S612" i="7"/>
  <c r="V181" i="7"/>
  <c r="M80" i="1"/>
  <c r="J60" i="1"/>
  <c r="M17" i="1"/>
  <c r="V253" i="7"/>
  <c r="J69" i="1"/>
  <c r="M53" i="1"/>
  <c r="J16" i="1"/>
  <c r="J88" i="1"/>
  <c r="V819" i="7"/>
  <c r="S896" i="7"/>
  <c r="M88" i="1"/>
  <c r="O68" i="1"/>
  <c r="S779" i="7"/>
  <c r="S750" i="7"/>
  <c r="S663" i="7"/>
  <c r="S606" i="7"/>
  <c r="S566" i="7"/>
  <c r="S462" i="7"/>
  <c r="S450" i="7"/>
  <c r="S392" i="7"/>
  <c r="S285" i="7"/>
  <c r="S220" i="7"/>
  <c r="S167" i="7"/>
  <c r="S117" i="7"/>
  <c r="M68" i="1"/>
  <c r="S174" i="7"/>
  <c r="S534" i="7"/>
  <c r="S656" i="7"/>
  <c r="S625" i="7"/>
  <c r="S560" i="7"/>
  <c r="S50" i="7"/>
  <c r="O86" i="1"/>
  <c r="J86" i="1"/>
  <c r="R86" i="1"/>
  <c r="R85" i="1"/>
  <c r="J79" i="1"/>
  <c r="M79" i="1"/>
  <c r="M73" i="1"/>
  <c r="M87" i="1"/>
  <c r="J15" i="1"/>
  <c r="M72" i="1"/>
  <c r="V560" i="7"/>
  <c r="O79" i="1"/>
  <c r="V612" i="7"/>
  <c r="O88" i="1"/>
  <c r="V285" i="7"/>
  <c r="V398" i="7"/>
  <c r="V117" i="7"/>
  <c r="M74" i="1"/>
  <c r="O55" i="1"/>
  <c r="J85" i="1"/>
  <c r="V839" i="7"/>
  <c r="V440" i="7"/>
  <c r="V581" i="7"/>
  <c r="V456" i="7"/>
  <c r="R78" i="1"/>
  <c r="V498" i="7"/>
  <c r="J87" i="1"/>
  <c r="O75" i="1"/>
  <c r="O77" i="1"/>
  <c r="F66" i="3"/>
  <c r="D10" i="4" s="1"/>
  <c r="R79" i="1"/>
  <c r="R73" i="1"/>
  <c r="V269" i="7"/>
  <c r="D42" i="3"/>
  <c r="E47" i="3"/>
  <c r="E42" i="3"/>
  <c r="O73" i="1"/>
  <c r="V357" i="7"/>
  <c r="V585" i="7"/>
  <c r="T909" i="7"/>
  <c r="O67" i="1"/>
  <c r="V479" i="7"/>
  <c r="M55" i="1"/>
  <c r="V167" i="7"/>
  <c r="V729" i="7"/>
  <c r="V174" i="7"/>
  <c r="R77" i="1"/>
  <c r="V908" i="7"/>
  <c r="J68" i="1"/>
  <c r="O69" i="1"/>
  <c r="V462" i="7"/>
  <c r="V902" i="7"/>
  <c r="M78" i="1"/>
  <c r="M85" i="1"/>
  <c r="R67" i="1"/>
  <c r="V656" i="7"/>
  <c r="R15" i="1"/>
  <c r="V279" i="7"/>
  <c r="V450" i="7"/>
  <c r="V220" i="7"/>
  <c r="V773" i="7"/>
  <c r="O53" i="1"/>
  <c r="R74" i="1"/>
  <c r="J89" i="1"/>
  <c r="J78" i="1"/>
  <c r="O74" i="1"/>
  <c r="V896" i="7"/>
  <c r="O87" i="1"/>
  <c r="M77" i="1"/>
  <c r="V291" i="7"/>
  <c r="V135" i="7"/>
  <c r="C8" i="4"/>
  <c r="V311" i="7"/>
  <c r="V361" i="7"/>
  <c r="V547" i="7"/>
  <c r="V750" i="7"/>
  <c r="V663" i="7"/>
  <c r="R69" i="1"/>
  <c r="V112" i="7"/>
  <c r="V603" i="7"/>
  <c r="O72" i="1"/>
  <c r="M75" i="1"/>
  <c r="J59" i="1"/>
  <c r="V151" i="7"/>
  <c r="V453" i="7"/>
  <c r="J53" i="1"/>
  <c r="V776" i="7"/>
  <c r="F20" i="2"/>
  <c r="C7" i="4" s="1"/>
  <c r="I20" i="2"/>
  <c r="H20" i="2"/>
  <c r="D7" i="4" s="1"/>
  <c r="G20" i="2"/>
  <c r="D8" i="4"/>
  <c r="O85" i="1"/>
  <c r="V99" i="7"/>
  <c r="D99" i="6"/>
  <c r="G99" i="6" s="1"/>
  <c r="D15" i="3"/>
  <c r="V706" i="7"/>
  <c r="V534" i="7"/>
  <c r="W168" i="7" l="1"/>
  <c r="X117" i="7"/>
  <c r="V362" i="7"/>
  <c r="V320" i="7"/>
  <c r="S554" i="7"/>
  <c r="V554" i="7"/>
  <c r="E66" i="3"/>
  <c r="C10" i="4" s="1"/>
  <c r="S292" i="7"/>
  <c r="O31" i="1"/>
  <c r="O13" i="1"/>
  <c r="R32" i="1"/>
  <c r="S69" i="1"/>
  <c r="V51" i="7"/>
  <c r="R12" i="1"/>
  <c r="V233" i="7"/>
  <c r="O11" i="1"/>
  <c r="J28" i="1"/>
  <c r="J32" i="1"/>
  <c r="D66" i="3"/>
  <c r="S80" i="1"/>
  <c r="M20" i="1"/>
  <c r="P68" i="1"/>
  <c r="R20" i="1"/>
  <c r="P79" i="1"/>
  <c r="M10" i="1"/>
  <c r="V286" i="7"/>
  <c r="V768" i="7"/>
  <c r="O10" i="1"/>
  <c r="M59" i="1"/>
  <c r="S53" i="1"/>
  <c r="J62" i="1"/>
  <c r="P69" i="1"/>
  <c r="P80" i="1"/>
  <c r="O15" i="1"/>
  <c r="P87" i="1"/>
  <c r="M16" i="1"/>
  <c r="R16" i="1"/>
  <c r="V185" i="7"/>
  <c r="M9" i="1"/>
  <c r="O59" i="1"/>
  <c r="V713" i="7"/>
  <c r="J10" i="1"/>
  <c r="S79" i="1"/>
  <c r="R60" i="1"/>
  <c r="R10" i="1"/>
  <c r="M28" i="1"/>
  <c r="S668" i="7"/>
  <c r="S586" i="7"/>
  <c r="R6" i="1"/>
  <c r="O58" i="1"/>
  <c r="R58" i="1"/>
  <c r="R22" i="1"/>
  <c r="S713" i="7"/>
  <c r="O8" i="1"/>
  <c r="R14" i="1"/>
  <c r="S233" i="7"/>
  <c r="S72" i="1"/>
  <c r="J19" i="1"/>
  <c r="S75" i="1"/>
  <c r="R59" i="1"/>
  <c r="S270" i="7"/>
  <c r="M49" i="1"/>
  <c r="V270" i="7"/>
  <c r="S199" i="7"/>
  <c r="S463" i="7"/>
  <c r="M23" i="1"/>
  <c r="R23" i="1"/>
  <c r="J14" i="1"/>
  <c r="S280" i="7"/>
  <c r="S499" i="7"/>
  <c r="O28" i="1"/>
  <c r="O60" i="1"/>
  <c r="O16" i="1"/>
  <c r="M32" i="1"/>
  <c r="M57" i="1"/>
  <c r="V730" i="7"/>
  <c r="S168" i="7"/>
  <c r="V668" i="7"/>
  <c r="O57" i="1"/>
  <c r="J31" i="1"/>
  <c r="V292" i="7"/>
  <c r="V399" i="7"/>
  <c r="J11" i="1"/>
  <c r="O22" i="1"/>
  <c r="O12" i="1"/>
  <c r="R49" i="1"/>
  <c r="J7" i="1"/>
  <c r="R31" i="1"/>
  <c r="S754" i="7"/>
  <c r="S613" i="7"/>
  <c r="S567" i="7"/>
  <c r="S185" i="7"/>
  <c r="S730" i="7"/>
  <c r="S768" i="7"/>
  <c r="S399" i="7"/>
  <c r="M36" i="1"/>
  <c r="J9" i="1"/>
  <c r="S286" i="7"/>
  <c r="J57" i="1"/>
  <c r="O17" i="1"/>
  <c r="R28" i="1"/>
  <c r="S491" i="7"/>
  <c r="J20" i="1"/>
  <c r="V499" i="7"/>
  <c r="J12" i="1"/>
  <c r="S78" i="1"/>
  <c r="O14" i="1"/>
  <c r="V175" i="7"/>
  <c r="S780" i="7"/>
  <c r="R57" i="1"/>
  <c r="V561" i="7"/>
  <c r="S707" i="7"/>
  <c r="P86" i="1"/>
  <c r="S175" i="7"/>
  <c r="S657" i="7"/>
  <c r="V657" i="7"/>
  <c r="S561" i="7"/>
  <c r="S51" i="7"/>
  <c r="V754" i="7"/>
  <c r="I45" i="2"/>
  <c r="S909" i="7"/>
  <c r="S73" i="1"/>
  <c r="P67" i="1"/>
  <c r="P75" i="1"/>
  <c r="O9" i="1"/>
  <c r="J49" i="1"/>
  <c r="R9" i="1"/>
  <c r="P88" i="1"/>
  <c r="P72" i="1"/>
  <c r="O49" i="1"/>
  <c r="M7" i="1"/>
  <c r="M12" i="1"/>
  <c r="V280" i="7"/>
  <c r="V613" i="7"/>
  <c r="M22" i="1"/>
  <c r="P53" i="1"/>
  <c r="P77" i="1"/>
  <c r="P74" i="1"/>
  <c r="O6" i="1"/>
  <c r="M11" i="1"/>
  <c r="R13" i="1"/>
  <c r="P78" i="1"/>
  <c r="P73" i="1"/>
  <c r="M60" i="1"/>
  <c r="J17" i="1"/>
  <c r="V567" i="7"/>
  <c r="M14" i="1"/>
  <c r="S55" i="1"/>
  <c r="S74" i="1"/>
  <c r="S77" i="1"/>
  <c r="R7" i="1"/>
  <c r="J29" i="1"/>
  <c r="O23" i="1"/>
  <c r="M29" i="1"/>
  <c r="P89" i="1"/>
  <c r="O32" i="1"/>
  <c r="S67" i="1"/>
  <c r="J23" i="1"/>
  <c r="S88" i="1"/>
  <c r="M13" i="1"/>
  <c r="V491" i="7"/>
  <c r="J36" i="1"/>
  <c r="O20" i="1"/>
  <c r="J13" i="1"/>
  <c r="S89" i="1"/>
  <c r="S87" i="1"/>
  <c r="R62" i="1"/>
  <c r="M19" i="1"/>
  <c r="M15" i="1"/>
  <c r="J6" i="1"/>
  <c r="R29" i="1"/>
  <c r="R19" i="1"/>
  <c r="P55" i="1"/>
  <c r="O36" i="1"/>
  <c r="O62" i="1"/>
  <c r="V393" i="7"/>
  <c r="O19" i="1"/>
  <c r="V463" i="7"/>
  <c r="J8" i="1"/>
  <c r="V100" i="7"/>
  <c r="J58" i="1"/>
  <c r="V780" i="7"/>
  <c r="S68" i="1"/>
  <c r="R17" i="1"/>
  <c r="R8" i="1"/>
  <c r="V168" i="7"/>
  <c r="J22" i="1"/>
  <c r="S86" i="1"/>
  <c r="V909" i="7"/>
  <c r="P85" i="1"/>
  <c r="S85" i="1"/>
  <c r="V586" i="7"/>
  <c r="R36" i="1"/>
  <c r="O7" i="1"/>
  <c r="M62" i="1"/>
  <c r="M31" i="1"/>
  <c r="M8" i="1"/>
  <c r="D283" i="6"/>
  <c r="G283" i="6" s="1"/>
  <c r="O29" i="1"/>
  <c r="W4" i="7" l="1"/>
  <c r="X168" i="7"/>
  <c r="S13" i="1"/>
  <c r="S15" i="1"/>
  <c r="P16" i="1"/>
  <c r="S12" i="1"/>
  <c r="F285" i="6"/>
  <c r="S10" i="1"/>
  <c r="S60" i="1"/>
  <c r="P8" i="1"/>
  <c r="P49" i="1"/>
  <c r="P17" i="1"/>
  <c r="S57" i="1"/>
  <c r="S59" i="1"/>
  <c r="S9" i="1"/>
  <c r="S58" i="1"/>
  <c r="P19" i="1"/>
  <c r="S14" i="1"/>
  <c r="P22" i="1"/>
  <c r="P9" i="1"/>
  <c r="S20" i="1"/>
  <c r="P57" i="1"/>
  <c r="S28" i="1"/>
  <c r="P58" i="1"/>
  <c r="S16" i="1"/>
  <c r="P14" i="1"/>
  <c r="P60" i="1"/>
  <c r="P12" i="1"/>
  <c r="P10" i="1"/>
  <c r="P32" i="1"/>
  <c r="S49" i="1"/>
  <c r="S31" i="1"/>
  <c r="P28" i="1"/>
  <c r="P31" i="1"/>
  <c r="S7" i="1"/>
  <c r="S32" i="1"/>
  <c r="P20" i="1"/>
  <c r="S6" i="1"/>
  <c r="S29" i="1"/>
  <c r="S23" i="1"/>
  <c r="P23" i="1"/>
  <c r="P36" i="1"/>
  <c r="P11" i="1"/>
  <c r="S22" i="1"/>
  <c r="P6" i="1"/>
  <c r="S62" i="1"/>
  <c r="P15" i="1"/>
  <c r="P62" i="1"/>
  <c r="P59" i="1"/>
  <c r="S19" i="1"/>
  <c r="S17" i="1"/>
  <c r="S8" i="1"/>
  <c r="P29" i="1"/>
  <c r="S36" i="1"/>
  <c r="P13" i="1"/>
  <c r="P7" i="1"/>
  <c r="E285" i="6"/>
  <c r="N15" i="7" l="1"/>
  <c r="N14" i="7"/>
  <c r="O44" i="7" l="1"/>
  <c r="N44" i="7"/>
  <c r="L4" i="7" l="1"/>
  <c r="M6" i="1"/>
  <c r="O51" i="7"/>
  <c r="N51" i="7"/>
  <c r="M21" i="1" l="1"/>
  <c r="M90" i="1" s="1"/>
  <c r="L912" i="7" l="1"/>
  <c r="L5" i="7"/>
  <c r="N434" i="7"/>
  <c r="N435" i="7" l="1"/>
  <c r="L913" i="7"/>
  <c r="O21" i="1"/>
  <c r="O90" i="1" s="1"/>
  <c r="S434" i="7"/>
  <c r="V192" i="7"/>
  <c r="O434" i="7"/>
  <c r="V434" i="7"/>
  <c r="J21" i="1"/>
  <c r="O435" i="7" l="1"/>
  <c r="S435" i="7"/>
  <c r="V435" i="7"/>
  <c r="B6" i="4"/>
  <c r="R21" i="1"/>
  <c r="P912" i="7"/>
  <c r="P5" i="7"/>
  <c r="V198" i="7"/>
  <c r="C6" i="4"/>
  <c r="C9" i="4" s="1"/>
  <c r="C11" i="4" s="1"/>
  <c r="Q912" i="7"/>
  <c r="P21" i="1" l="1"/>
  <c r="P90" i="1" s="1"/>
  <c r="N4" i="7"/>
  <c r="T5" i="7"/>
  <c r="O4" i="7"/>
  <c r="S21" i="1"/>
  <c r="P913" i="7"/>
  <c r="S912" i="7"/>
  <c r="S5" i="7"/>
  <c r="V199" i="7"/>
  <c r="R11" i="1"/>
  <c r="R90" i="1" s="1"/>
  <c r="Q913" i="7"/>
  <c r="D6" i="4" l="1"/>
  <c r="D9" i="4" s="1"/>
  <c r="D11" i="4" s="1"/>
  <c r="E5" i="5"/>
  <c r="T912" i="7"/>
  <c r="V4" i="7"/>
  <c r="S11" i="1"/>
  <c r="S90" i="1" s="1"/>
  <c r="S913" i="7"/>
  <c r="E12" i="5" l="1"/>
  <c r="E13" i="5" s="1"/>
  <c r="E27" i="5" s="1"/>
  <c r="V912" i="7"/>
  <c r="T913" i="7"/>
  <c r="V5" i="7"/>
  <c r="V913" i="7" l="1"/>
  <c r="W912" i="7" l="1"/>
  <c r="X4" i="7" l="1"/>
  <c r="J74" i="1" l="1"/>
  <c r="J77" i="1" l="1"/>
  <c r="J90" i="1" s="1"/>
  <c r="M909" i="7"/>
  <c r="M5" i="7" l="1"/>
  <c r="N5" i="7" l="1"/>
  <c r="M913" i="7"/>
  <c r="O5" i="7"/>
</calcChain>
</file>

<file path=xl/sharedStrings.xml><?xml version="1.0" encoding="utf-8"?>
<sst xmlns="http://schemas.openxmlformats.org/spreadsheetml/2006/main" count="4613" uniqueCount="1421">
  <si>
    <r>
      <rPr>
        <b/>
        <i/>
        <sz val="12"/>
        <color rgb="FF000000"/>
        <rFont val="Times New Roman"/>
        <family val="1"/>
      </rPr>
      <t xml:space="preserve">New Hampshire
</t>
    </r>
    <r>
      <rPr>
        <i/>
        <sz val="12"/>
        <color rgb="FF000000"/>
        <rFont val="Times New Roman"/>
        <family val="1"/>
      </rPr>
      <t xml:space="preserve">Department of
</t>
    </r>
    <r>
      <rPr>
        <i/>
        <sz val="12"/>
        <color rgb="FF000000"/>
        <rFont val="Times New Roman"/>
        <family val="1"/>
      </rPr>
      <t>Revenue Administration</t>
    </r>
  </si>
  <si>
    <t>MS-737</t>
  </si>
  <si>
    <r>
      <rPr>
        <b/>
        <sz val="18"/>
        <color rgb="FF000000"/>
        <rFont val="Arial"/>
        <family val="2"/>
      </rPr>
      <t xml:space="preserve">Budget of the </t>
    </r>
    <r>
      <rPr>
        <b/>
        <sz val="18"/>
        <color rgb="FF000000"/>
        <rFont val="Arial"/>
        <family val="2"/>
      </rPr>
      <t>Town</t>
    </r>
    <r>
      <rPr>
        <b/>
        <sz val="18"/>
        <color rgb="FF000000"/>
        <rFont val="Arial"/>
        <family val="2"/>
      </rPr>
      <t xml:space="preserve"> of </t>
    </r>
    <r>
      <rPr>
        <b/>
        <sz val="18"/>
        <color rgb="FF000000"/>
        <rFont val="Arial"/>
        <family val="2"/>
      </rPr>
      <t xml:space="preserve">Danville
</t>
    </r>
    <r>
      <rPr>
        <sz val="14"/>
        <color rgb="FF000000"/>
        <rFont val="Arial"/>
        <family val="2"/>
      </rPr>
      <t xml:space="preserve">Form Due Date: </t>
    </r>
    <r>
      <rPr>
        <b/>
        <sz val="14"/>
        <color rgb="FF000000"/>
        <rFont val="Arial"/>
        <family val="2"/>
      </rPr>
      <t xml:space="preserve">20 Days after the </t>
    </r>
    <r>
      <rPr>
        <b/>
        <sz val="14"/>
        <color rgb="FF000000"/>
        <rFont val="Arial"/>
        <family val="2"/>
      </rPr>
      <t>Town</t>
    </r>
    <r>
      <rPr>
        <b/>
        <sz val="14"/>
        <color rgb="FF000000"/>
        <rFont val="Arial"/>
        <family val="2"/>
      </rPr>
      <t xml:space="preserve"> Meeting</t>
    </r>
  </si>
  <si>
    <r>
      <rPr>
        <b/>
        <sz val="10"/>
        <color rgb="FF000000"/>
        <rFont val="Arial"/>
        <family val="2"/>
      </rPr>
      <t xml:space="preserve">For assistance please contact the NH DRA Municipal and Property Division
</t>
    </r>
    <r>
      <rPr>
        <sz val="10"/>
        <color rgb="FF000000"/>
        <rFont val="Arial"/>
        <family val="2"/>
      </rPr>
      <t xml:space="preserve">P: (603) 230-5090   F: (603) 230-5947   </t>
    </r>
    <r>
      <rPr>
        <u/>
        <sz val="10"/>
        <color rgb="FF0000FF"/>
        <rFont val="Arial"/>
        <family val="2"/>
      </rPr>
      <t>http://www.revenue.nh.gov/mun-prop/</t>
    </r>
  </si>
  <si>
    <r>
      <rPr>
        <b/>
        <sz val="10"/>
        <color rgb="FF000000"/>
        <rFont val="Arial"/>
        <family val="2"/>
      </rPr>
      <t xml:space="preserve">BUDGET COMMITTEE CERTIFICATION
</t>
    </r>
    <r>
      <rPr>
        <sz val="10"/>
        <color rgb="FF000000"/>
        <rFont val="Arial"/>
        <family val="2"/>
      </rPr>
      <t>Under penalties of perjury, I declare that I have examined the information contained in this form and to the best of my belief it is true, correct and complete.</t>
    </r>
  </si>
  <si>
    <t>Budget Committee Members</t>
  </si>
  <si>
    <t>Printed Name</t>
  </si>
  <si>
    <t>Signature</t>
  </si>
  <si>
    <t/>
  </si>
  <si>
    <r>
      <rPr>
        <sz val="10"/>
        <color rgb="FF000000"/>
        <rFont val="Arial"/>
        <family val="2"/>
      </rPr>
      <t xml:space="preserve">A copy of this signature page must be signed and submitted to the NHDRA at the following address:
</t>
    </r>
    <r>
      <rPr>
        <b/>
        <sz val="10"/>
        <color rgb="FF000000"/>
        <rFont val="Arial"/>
        <family val="2"/>
      </rPr>
      <t xml:space="preserve">NH DEPARTMENT OF REVENUE ADMINISTRATION
</t>
    </r>
    <r>
      <rPr>
        <b/>
        <sz val="10"/>
        <color rgb="FF000000"/>
        <rFont val="Arial"/>
        <family val="2"/>
      </rPr>
      <t xml:space="preserve">MUNICIPAL AND PROPERTY DIVISON
</t>
    </r>
    <r>
      <rPr>
        <b/>
        <sz val="10"/>
        <color rgb="FF000000"/>
        <rFont val="Arial"/>
        <family val="2"/>
      </rPr>
      <t>P.O.BOX 487, CONCORD, NH 03302-0487</t>
    </r>
  </si>
  <si>
    <t>Appropriations</t>
  </si>
  <si>
    <t>Account Code</t>
  </si>
  <si>
    <t>Description</t>
  </si>
  <si>
    <t>Warrant Article #</t>
  </si>
  <si>
    <t>Appropriations Prior Year as Approved by DRA</t>
  </si>
  <si>
    <t>Actual Expenditures Prior Year</t>
  </si>
  <si>
    <r>
      <rPr>
        <b/>
        <sz val="7"/>
        <color rgb="FF000000"/>
        <rFont val="Tahoma"/>
        <family val="2"/>
      </rPr>
      <t>Selectmen's</t>
    </r>
    <r>
      <rPr>
        <b/>
        <sz val="7"/>
        <color rgb="FF000000"/>
        <rFont val="Tahoma"/>
        <family val="2"/>
      </rPr>
      <t xml:space="preserve"> Appropriations Ensuing FY (Recommended)</t>
    </r>
  </si>
  <si>
    <r>
      <rPr>
        <b/>
        <sz val="7"/>
        <color rgb="FF000000"/>
        <rFont val="Tahoma"/>
        <family val="2"/>
      </rPr>
      <t>Selectmen's</t>
    </r>
    <r>
      <rPr>
        <b/>
        <sz val="7"/>
        <color rgb="FF000000"/>
        <rFont val="Tahoma"/>
        <family val="2"/>
      </rPr>
      <t xml:space="preserve"> Appropriations Ensuing FY (Not Recommended)</t>
    </r>
  </si>
  <si>
    <t>Budget Committee's Appropriations Ensuing FY (Recommended)</t>
  </si>
  <si>
    <t>Budget Committee's Appropriations Ensuing FY  (Not Recommended)</t>
  </si>
  <si>
    <t>General Government</t>
  </si>
  <si>
    <t>0000-0000</t>
  </si>
  <si>
    <t>Collective Bargaining</t>
  </si>
  <si>
    <t>4130-4139</t>
  </si>
  <si>
    <t>Executive</t>
  </si>
  <si>
    <t>4140-4149</t>
  </si>
  <si>
    <t>Election, Registration, and Vital Statistics</t>
  </si>
  <si>
    <t>4150-4151</t>
  </si>
  <si>
    <t>Financial Administration</t>
  </si>
  <si>
    <t>4152</t>
  </si>
  <si>
    <t>Revaluation of Property</t>
  </si>
  <si>
    <t>4153</t>
  </si>
  <si>
    <t>Legal Expense</t>
  </si>
  <si>
    <t>4155-4159</t>
  </si>
  <si>
    <t>Personnel Administration</t>
  </si>
  <si>
    <t>4191-4193</t>
  </si>
  <si>
    <t>Planning and Zoning</t>
  </si>
  <si>
    <t>4194</t>
  </si>
  <si>
    <t>General Government Buildings</t>
  </si>
  <si>
    <t>4195</t>
  </si>
  <si>
    <t>Cemeteries</t>
  </si>
  <si>
    <t>4196</t>
  </si>
  <si>
    <t>Insurance</t>
  </si>
  <si>
    <t>4197</t>
  </si>
  <si>
    <t>Advertising and Regional Association</t>
  </si>
  <si>
    <t>4199</t>
  </si>
  <si>
    <t>Other General Government</t>
  </si>
  <si>
    <t>Public Safety</t>
  </si>
  <si>
    <t>4210-4214</t>
  </si>
  <si>
    <t>Police</t>
  </si>
  <si>
    <t>4215-4219</t>
  </si>
  <si>
    <t>Ambulance</t>
  </si>
  <si>
    <t>4220-4229</t>
  </si>
  <si>
    <t>Fire</t>
  </si>
  <si>
    <t>4240-4249</t>
  </si>
  <si>
    <t>Building Inspection</t>
  </si>
  <si>
    <t>4290-4298</t>
  </si>
  <si>
    <t>Emergency Management</t>
  </si>
  <si>
    <t>4299</t>
  </si>
  <si>
    <t>Other (Including Communications)</t>
  </si>
  <si>
    <t>Airport/Aviation Center</t>
  </si>
  <si>
    <t>4301-4309</t>
  </si>
  <si>
    <t>Airport Operations</t>
  </si>
  <si>
    <t>Highways and Streets</t>
  </si>
  <si>
    <t>4311</t>
  </si>
  <si>
    <t>Administration</t>
  </si>
  <si>
    <t>4312</t>
  </si>
  <si>
    <t>4313</t>
  </si>
  <si>
    <t>Bridges</t>
  </si>
  <si>
    <t>4316</t>
  </si>
  <si>
    <t>Street Lighting</t>
  </si>
  <si>
    <t>4319</t>
  </si>
  <si>
    <t>Other</t>
  </si>
  <si>
    <t>Sanitation</t>
  </si>
  <si>
    <t>4321</t>
  </si>
  <si>
    <t>4323</t>
  </si>
  <si>
    <t>Solid Waste Collection</t>
  </si>
  <si>
    <t>4324</t>
  </si>
  <si>
    <t>Solid Waste Disposal</t>
  </si>
  <si>
    <t>4325</t>
  </si>
  <si>
    <t>Solid Waste Cleanup</t>
  </si>
  <si>
    <t>4326-4329</t>
  </si>
  <si>
    <t>Sewage Collection, Disposal and Other</t>
  </si>
  <si>
    <t>Water Distribution and Treatment</t>
  </si>
  <si>
    <t>4331</t>
  </si>
  <si>
    <t>4332</t>
  </si>
  <si>
    <t>Water Services</t>
  </si>
  <si>
    <t>4335-4339</t>
  </si>
  <si>
    <t>Water Treatment, Conservation and Other</t>
  </si>
  <si>
    <t>Electric</t>
  </si>
  <si>
    <t>4351-4352</t>
  </si>
  <si>
    <t>Administration and Generation</t>
  </si>
  <si>
    <t>4353</t>
  </si>
  <si>
    <t>Purchase Costs</t>
  </si>
  <si>
    <t>4354</t>
  </si>
  <si>
    <t>Electric Equipment Maintenance</t>
  </si>
  <si>
    <t>4359</t>
  </si>
  <si>
    <t>Other Electric Costs</t>
  </si>
  <si>
    <t>Health</t>
  </si>
  <si>
    <t>4411</t>
  </si>
  <si>
    <t>4414</t>
  </si>
  <si>
    <t>Pest Control</t>
  </si>
  <si>
    <t>4415-4419</t>
  </si>
  <si>
    <t>Health Agencies, Hospitals, and Other</t>
  </si>
  <si>
    <t>Welfare</t>
  </si>
  <si>
    <t>4441-4442</t>
  </si>
  <si>
    <t>Administration and Direct Assistance</t>
  </si>
  <si>
    <t>4444</t>
  </si>
  <si>
    <t>Intergovernmental Welfare Payments</t>
  </si>
  <si>
    <t>4445-4449</t>
  </si>
  <si>
    <t>Vendor Payments and Other</t>
  </si>
  <si>
    <t>Culture and Recreation</t>
  </si>
  <si>
    <t>4520-4529</t>
  </si>
  <si>
    <t>Parks and Recreation</t>
  </si>
  <si>
    <t>4550-4559</t>
  </si>
  <si>
    <t>Library</t>
  </si>
  <si>
    <t>4583</t>
  </si>
  <si>
    <t>Patriotic Purposes</t>
  </si>
  <si>
    <t>4589</t>
  </si>
  <si>
    <t>Other Culture and Recreation</t>
  </si>
  <si>
    <t>Conservation and Development</t>
  </si>
  <si>
    <t>4611-4612</t>
  </si>
  <si>
    <t>Administration and Purchasing of Natural Resources</t>
  </si>
  <si>
    <t>4619</t>
  </si>
  <si>
    <t>Other Conservation</t>
  </si>
  <si>
    <t>4631-4632</t>
  </si>
  <si>
    <t>Redevelopment and Housing</t>
  </si>
  <si>
    <t>4651-4659</t>
  </si>
  <si>
    <t>Economic Development</t>
  </si>
  <si>
    <t>Debt Service</t>
  </si>
  <si>
    <t>4711</t>
  </si>
  <si>
    <t>Long Term Bonds and Notes - Principal</t>
  </si>
  <si>
    <t>4721</t>
  </si>
  <si>
    <t>Long Term Bonds and Notes - Interest</t>
  </si>
  <si>
    <t>4723</t>
  </si>
  <si>
    <t>Tax Anticipation Notes - Interest</t>
  </si>
  <si>
    <t>4790-4799</t>
  </si>
  <si>
    <t>Other Debt Service</t>
  </si>
  <si>
    <t>Capital Outlay</t>
  </si>
  <si>
    <t>4901</t>
  </si>
  <si>
    <t>Land</t>
  </si>
  <si>
    <t>4902</t>
  </si>
  <si>
    <t>Machinery, Vehicles, and Equipment</t>
  </si>
  <si>
    <t>4903</t>
  </si>
  <si>
    <t>Buildings</t>
  </si>
  <si>
    <t>4909</t>
  </si>
  <si>
    <t>Improvements Other than Buildings</t>
  </si>
  <si>
    <t>Operating Transfers Out</t>
  </si>
  <si>
    <t>4912</t>
  </si>
  <si>
    <t>To Special Revenue Fund</t>
  </si>
  <si>
    <t>4913</t>
  </si>
  <si>
    <t>To Capital Projects Fund</t>
  </si>
  <si>
    <t>4914A</t>
  </si>
  <si>
    <t>To Proprietary Fund - Airport</t>
  </si>
  <si>
    <t>4914E</t>
  </si>
  <si>
    <t>To Proprietary Fund - Electric</t>
  </si>
  <si>
    <t>4914S</t>
  </si>
  <si>
    <t>To Proprietary Fund - Sewer</t>
  </si>
  <si>
    <t>4914W</t>
  </si>
  <si>
    <t>To Proprietary Fund - Water</t>
  </si>
  <si>
    <t>4918</t>
  </si>
  <si>
    <t>To Non-Expendable Trust Funds</t>
  </si>
  <si>
    <t>4919</t>
  </si>
  <si>
    <t>To Agency Funds</t>
  </si>
  <si>
    <t>Total Proposed Appropriations</t>
  </si>
  <si>
    <t>Special Warrant Articles</t>
  </si>
  <si>
    <t>Purpose of Appropriation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</si>
  <si>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Appropriations Ensuing FY (Recommended)</t>
    </r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</si>
  <si>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Appropriations Ensuing FY (Not Recommended)</t>
    </r>
  </si>
  <si>
    <t>To Health Maintenance Trust Funds</t>
  </si>
  <si>
    <t>Purpose:</t>
  </si>
  <si>
    <t>To Capital Reserve Fund</t>
  </si>
  <si>
    <t>Special Articles Recommended</t>
  </si>
  <si>
    <t>Individual Warrant Articles</t>
  </si>
  <si>
    <t>Colby Memorial Library Expend Interest</t>
  </si>
  <si>
    <t>Individual Articles Recommended</t>
  </si>
  <si>
    <t>Revenues</t>
  </si>
  <si>
    <t>Actual Revenues Prior Year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</si>
  <si>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Estimated Revenues</t>
    </r>
  </si>
  <si>
    <t>Budget Committee's Estimated Revenues</t>
  </si>
  <si>
    <t>3120</t>
  </si>
  <si>
    <t>Land Use Change Tax - General Fund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</si>
  <si>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</si>
  <si>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</si>
  <si>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</si>
  <si>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</si>
  <si>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</si>
  <si>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</si>
  <si>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</si>
  <si>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</si>
  <si>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</si>
  <si>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</si>
  <si>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3190</t>
  </si>
  <si>
    <t>Interest and Penalties on Delinquent Taxes</t>
  </si>
  <si>
    <t>9991</t>
  </si>
  <si>
    <t>Inventory Penalties</t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</si>
  <si>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</si>
  <si>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</si>
  <si>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</si>
  <si>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</si>
  <si>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</si>
  <si>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</si>
  <si>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</si>
  <si>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</si>
  <si>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</si>
  <si>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</si>
  <si>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</si>
  <si>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t>State Sources</t>
  </si>
  <si>
    <t>3351</t>
  </si>
  <si>
    <t>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</si>
  <si>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</si>
  <si>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</si>
  <si>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</si>
  <si>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</si>
  <si>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</si>
  <si>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</si>
  <si>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</si>
  <si>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</si>
  <si>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</si>
  <si>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</si>
  <si>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</si>
  <si>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</si>
  <si>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</si>
  <si>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Other (Including Railroad Tax)</t>
  </si>
  <si>
    <t>3379</t>
  </si>
  <si>
    <t>From Other Governments</t>
  </si>
  <si>
    <t>Charges for Services</t>
  </si>
  <si>
    <t>3401-3406</t>
  </si>
  <si>
    <t>Income from Departments</t>
  </si>
  <si>
    <t>3409</t>
  </si>
  <si>
    <t>Other Charges</t>
  </si>
  <si>
    <t>Miscellaneous Revenues</t>
  </si>
  <si>
    <t>3501</t>
  </si>
  <si>
    <t>Sale of Municipal Property</t>
  </si>
  <si>
    <t>3502</t>
  </si>
  <si>
    <t>Interest on Investments</t>
  </si>
  <si>
    <t>3503-3509</t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</si>
  <si>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</si>
  <si>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</si>
  <si>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</si>
  <si>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</si>
  <si>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</si>
  <si>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</si>
  <si>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</si>
  <si>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</si>
  <si>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</si>
  <si>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</si>
  <si>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</si>
  <si>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</si>
  <si>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</si>
  <si>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</si>
  <si>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</si>
  <si>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</si>
  <si>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</si>
  <si>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</si>
  <si>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</si>
  <si>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3917</t>
  </si>
  <si>
    <t>From Conservation Funds</t>
  </si>
  <si>
    <t>Other Financing Sources</t>
  </si>
  <si>
    <t>3934</t>
  </si>
  <si>
    <t>Proceeds from Long Term Bonds and Notes</t>
  </si>
  <si>
    <t>9998</t>
  </si>
  <si>
    <t>Amount Voted from Fund Balance</t>
  </si>
  <si>
    <t>9999</t>
  </si>
  <si>
    <t>Fund Balance to Reduce Taxes</t>
  </si>
  <si>
    <t>Total Estimated Revenues and Credits</t>
  </si>
  <si>
    <t>Budget Summary</t>
  </si>
  <si>
    <t>Item</t>
  </si>
  <si>
    <t>Prior Year Adopted Budget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</si>
  <si>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Recommended Budget</t>
    </r>
  </si>
  <si>
    <t>Budget Committee's Recommended Budget</t>
  </si>
  <si>
    <t>Operating Budget Appropriations Recommended</t>
  </si>
  <si>
    <t>Special Warrant Articles Recommended</t>
  </si>
  <si>
    <t>Individual Warrant Articles Recommended</t>
  </si>
  <si>
    <t>TOTAL Appropriations Recommended</t>
  </si>
  <si>
    <t>Less: Amount of Estimated Revenues &amp; Credits</t>
  </si>
  <si>
    <t>Estimated Amount of Taxes to be Raised</t>
  </si>
  <si>
    <t>Budget Committee Supplemental Schedule</t>
  </si>
  <si>
    <t>1. Total Recommended  by Budget Committee</t>
  </si>
  <si>
    <t>Less Exclusions:</t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</si>
  <si>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2. Principal: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</si>
  <si>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3. Interest: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</si>
  <si>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4. Capital outlays funded from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</si>
  <si>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5. Mandatory Assessments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</si>
  <si>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 xml:space="preserve">6. Total Exclusions </t>
    </r>
    <r>
      <rPr>
        <i/>
        <sz val="9"/>
        <color rgb="FF000000"/>
        <rFont val="Tahoma"/>
        <family val="2"/>
      </rPr>
      <t>(Sum of Lines 2 through 5 above)</t>
    </r>
  </si>
  <si>
    <r>
      <rPr>
        <b/>
        <sz val="9"/>
        <color rgb="FF000000"/>
        <rFont val="Tahoma"/>
        <family val="2"/>
      </rPr>
      <t xml:space="preserve">7. Amount Recommended, Less Exclusions </t>
    </r>
    <r>
      <rPr>
        <b/>
        <i/>
        <sz val="9"/>
        <color rgb="FF000000"/>
        <rFont val="Tahoma"/>
        <family val="2"/>
      </rPr>
      <t>(Line 1 less Line 6)</t>
    </r>
  </si>
  <si>
    <r>
      <rPr>
        <sz val="9"/>
        <color rgb="FF000000"/>
        <rFont val="Tahoma"/>
        <family val="2"/>
      </rPr>
      <t xml:space="preserve">8. 10% of Amount Recommended, Less Exclusions </t>
    </r>
    <r>
      <rPr>
        <i/>
        <sz val="9"/>
        <color rgb="FF000000"/>
        <rFont val="Tahoma"/>
        <family val="2"/>
      </rPr>
      <t>(Line 7 x 10%)</t>
    </r>
  </si>
  <si>
    <t>Collective Bargaining Cost Items:</t>
  </si>
  <si>
    <t>9. Recommended Cost Items (Prior to Meeting)</t>
  </si>
  <si>
    <t>10. Voted Cost Items (Voted at Meeting)</t>
  </si>
  <si>
    <r>
      <rPr>
        <sz val="9"/>
        <color rgb="FF000000"/>
        <rFont val="Tahoma"/>
        <family val="2"/>
      </rPr>
      <t xml:space="preserve">11. Amount voted over recommended amount </t>
    </r>
    <r>
      <rPr>
        <i/>
        <sz val="9"/>
        <color rgb="FF000000"/>
        <rFont val="Tahoma"/>
        <family val="2"/>
      </rPr>
      <t>(Difference of Lines 9 and 10)</t>
    </r>
  </si>
  <si>
    <t>Mandatory Water &amp; Waste Treatment Facilities (RSA 32:21):</t>
  </si>
  <si>
    <t>12. Amount Recommended (Prior to Meeting)</t>
  </si>
  <si>
    <t>13. Amount Voted (Voted at Meeting)</t>
  </si>
  <si>
    <r>
      <rPr>
        <sz val="9"/>
        <color rgb="FF000000"/>
        <rFont val="Tahoma"/>
        <family val="2"/>
      </rPr>
      <t xml:space="preserve">14. Amount voted over recommended amount </t>
    </r>
    <r>
      <rPr>
        <i/>
        <sz val="9"/>
        <color rgb="FF000000"/>
        <rFont val="Tahoma"/>
        <family val="2"/>
      </rPr>
      <t>(Difference of Lines 12 and 13)</t>
    </r>
  </si>
  <si>
    <t>15. Bond Override (RSA 32:18-a), Amount Voted</t>
  </si>
  <si>
    <t>BoS</t>
  </si>
  <si>
    <t>BudCom</t>
  </si>
  <si>
    <t>Revenue Budget</t>
  </si>
  <si>
    <t>3100 Revenue from Taxes</t>
  </si>
  <si>
    <t>3110 Property Taxes</t>
  </si>
  <si>
    <t>3110.01 Property Tax</t>
  </si>
  <si>
    <t>3110.90 Overlay</t>
  </si>
  <si>
    <t>Total 3110 Property Taxes</t>
  </si>
  <si>
    <t>3120 Land Use Change Taxes</t>
  </si>
  <si>
    <t>Total 3120 Land Use Change Taxes</t>
  </si>
  <si>
    <t>3180 Resident Taxes</t>
  </si>
  <si>
    <t>3180. Resident Taxes</t>
  </si>
  <si>
    <t>Total 3180 Resident Taxes</t>
  </si>
  <si>
    <t>3185 Yield Taxes</t>
  </si>
  <si>
    <t>3185.01 Yield Tax</t>
  </si>
  <si>
    <t>3185 Yield Taxes - Other (Timber Tax)</t>
  </si>
  <si>
    <t>Total 3185 Yield Taxes</t>
  </si>
  <si>
    <t>3186 Payment In Lieu of Taxes</t>
  </si>
  <si>
    <t>3186. Payment In Lieu of Taxes</t>
  </si>
  <si>
    <t>3187 Excavation Taxes</t>
  </si>
  <si>
    <t>3187.01 Gravel/Excavation Tax</t>
  </si>
  <si>
    <t>3187 Excavation Taxes - Other</t>
  </si>
  <si>
    <t>Total 3187 Excavation Taxes</t>
  </si>
  <si>
    <t>3189 Other Taxes</t>
  </si>
  <si>
    <t>3189. Other Taxes</t>
  </si>
  <si>
    <t>3190 Tax Penalties &amp; Interest</t>
  </si>
  <si>
    <t>3190.01 Property Tax Interest</t>
  </si>
  <si>
    <t>3190 Tax Penalties &amp; Interest - Other</t>
  </si>
  <si>
    <t>Total 3190 Tax Penalties &amp; Interest</t>
  </si>
  <si>
    <t>3191 Tax Lien Costs</t>
  </si>
  <si>
    <t>3191.00 Tax Lien Costs</t>
  </si>
  <si>
    <t>Total 3191 Tax Lien Costs</t>
  </si>
  <si>
    <t>3192 Interest after Lien Execution</t>
  </si>
  <si>
    <t>3192.02 Interest after Lien Execution</t>
  </si>
  <si>
    <t>3192 Interest atfter Lien Execution - Other</t>
  </si>
  <si>
    <t>Total 3192 Interest after Lien Execution</t>
  </si>
  <si>
    <t>3193 Redemption Fees</t>
  </si>
  <si>
    <t>3193.02 Redemption Fees</t>
  </si>
  <si>
    <t>3193 Redemption Fees - Other</t>
  </si>
  <si>
    <t>Total 3193 Redemption Fees</t>
  </si>
  <si>
    <t>3194 Mortgage Fees</t>
  </si>
  <si>
    <t>3194.02 Mortgage Fees</t>
  </si>
  <si>
    <t>3194 Mortgage Fees - Other</t>
  </si>
  <si>
    <t>Total 3194 Mortgage Fees</t>
  </si>
  <si>
    <t>3195 Yield Tax Interest</t>
  </si>
  <si>
    <t>3195.01 Yield Tax Interest</t>
  </si>
  <si>
    <t>31951 Yield Tax Interest - Other</t>
  </si>
  <si>
    <t>Total 3195 Yield Tax Interest</t>
  </si>
  <si>
    <t>3196 Gravel/Excavation Tax Interest</t>
  </si>
  <si>
    <t>3196.01 Gravel/Excavation Tax Interest</t>
  </si>
  <si>
    <t>3196 Gravel/Excavation Tax Interest - Other</t>
  </si>
  <si>
    <t>Total 3196 Gravel/Excavation Tax Interest</t>
  </si>
  <si>
    <t>3198 Returned Check Fees - Tax Collector</t>
  </si>
  <si>
    <t>3198.00 Returned Check Fees - Tax Collector</t>
  </si>
  <si>
    <t>Total 3198 Returned Check Fees - Tax Collector</t>
  </si>
  <si>
    <t>Total 3100 Revenue from Taxes</t>
  </si>
  <si>
    <t>3200 Revenue - Licenses, Permits, Fees</t>
  </si>
  <si>
    <t>3210 Business Licenses</t>
  </si>
  <si>
    <t>3210.40 UCC Fillings &amp; Certificates</t>
  </si>
  <si>
    <t>Total 3210 Business Licenses</t>
  </si>
  <si>
    <t>3220 Motor Vechicle Fees</t>
  </si>
  <si>
    <t>3220.10 Motor Vehicle Permits (Decals)</t>
  </si>
  <si>
    <t>3220.20 Motor Vehicle Permit Fees</t>
  </si>
  <si>
    <t>3220.30 Motor Vehicle Registration Fees</t>
  </si>
  <si>
    <t>3220.40 Motor Vehicle Title Fees</t>
  </si>
  <si>
    <t>3220 Motor Vehicle Fees - Other</t>
  </si>
  <si>
    <t>Total 3220 Motor Vehicle Fees</t>
  </si>
  <si>
    <t>3230 Building &amp; Code Permits</t>
  </si>
  <si>
    <t>3230.10 Building Permits</t>
  </si>
  <si>
    <t>3230.20 Electrical Permits</t>
  </si>
  <si>
    <t>3230.40 Plumbing Permits</t>
  </si>
  <si>
    <t>3230.50 Septic Permits</t>
  </si>
  <si>
    <t>3230.60 Fire Inspection</t>
  </si>
  <si>
    <t>3230 Building &amp; Code Permits - Other</t>
  </si>
  <si>
    <t>Total 3230 Building &amp; Code Permits</t>
  </si>
  <si>
    <t>3290 Other Licesnses, Fees</t>
  </si>
  <si>
    <t>3290.10 Dog Licenses</t>
  </si>
  <si>
    <t>3290.20 Dog License Fines</t>
  </si>
  <si>
    <t>3290.30 Marriage Licenses</t>
  </si>
  <si>
    <t>3290.40 Marriage License Fees</t>
  </si>
  <si>
    <t>3290.50 Certified Copies</t>
  </si>
  <si>
    <t>3290.80 Fees charged for NSF</t>
  </si>
  <si>
    <t>3290.81 INS Checks</t>
  </si>
  <si>
    <t>3290.90 Filing Fees</t>
  </si>
  <si>
    <t>3290 Other Licenses, Fees - Other</t>
  </si>
  <si>
    <t>Total 3290 Other Licenses, Fees</t>
  </si>
  <si>
    <t>3291 Returned Check Fees - Town Clerk</t>
  </si>
  <si>
    <t>3291.01 Town Clerk Overcharges</t>
  </si>
  <si>
    <t>3291.10 Returned Check Fees - Town Clerk</t>
  </si>
  <si>
    <t>Total 3200 Revenue - Licenses, Permits, Fees</t>
  </si>
  <si>
    <t xml:space="preserve">3300 </t>
  </si>
  <si>
    <t>3319 Other Federal Grants &amp; Reimbursements</t>
  </si>
  <si>
    <t>3319.10 Environmental Protection Agency</t>
  </si>
  <si>
    <t>3319.20 Federal Emergency Management Agency</t>
  </si>
  <si>
    <t>3319.30 COPS Grant</t>
  </si>
  <si>
    <t>3319.40 941 Refund</t>
  </si>
  <si>
    <t>3319.50 IRS Treasury 310 Miscellaneous Payment</t>
  </si>
  <si>
    <t>3319 Other Federal Grants &amp; Reimbursements - Other</t>
  </si>
  <si>
    <t>Total 3319 Other Federal Grants &amp; Reimbursements</t>
  </si>
  <si>
    <t>3350 Revenue from State of NH</t>
  </si>
  <si>
    <t>3351.10 Shared Revenue Block Grant</t>
  </si>
  <si>
    <t>3352.10 Room and Meal Tax</t>
  </si>
  <si>
    <t>3353.10 Highway Block Grant</t>
  </si>
  <si>
    <t>3354.10 Water Pollution Grants</t>
  </si>
  <si>
    <t>3355.10 Housing &amp; Community Development</t>
  </si>
  <si>
    <t>3356.11 State &amp; Federal Lands Reimbursement</t>
  </si>
  <si>
    <t>3357.10 Flood Control Reimbursement</t>
  </si>
  <si>
    <t>Total 3350 Revenue from State of NH</t>
  </si>
  <si>
    <t>3359 Other State Grants &amp; Reimbursements</t>
  </si>
  <si>
    <t>3359.10 Disaster Relief</t>
  </si>
  <si>
    <t>3359.11 Police Enforcement Grants</t>
  </si>
  <si>
    <t>3359.12 Rooms &amp; Meals Tax</t>
  </si>
  <si>
    <t>3359.13 Witness Fees</t>
  </si>
  <si>
    <t>3359.14 State Refunds</t>
  </si>
  <si>
    <t>3359.15 Forest Land</t>
  </si>
  <si>
    <t>3359.16 HHW Collection</t>
  </si>
  <si>
    <t>3359.17 State of NH Safety Grant</t>
  </si>
  <si>
    <t>3359.18 Police Taser Grant 2006</t>
  </si>
  <si>
    <t>3359.19 Mosquito Control Grant</t>
  </si>
  <si>
    <t>3359.30 PD-SORP</t>
  </si>
  <si>
    <t>3359.31 '08 Ice Storm State Match</t>
  </si>
  <si>
    <t>3359 Other State Grants &amp; Reimbursements - Other</t>
  </si>
  <si>
    <t>Total 3359 Other State Grants &amp; Reimbursements</t>
  </si>
  <si>
    <t>3379 Intergovernmental Revenue</t>
  </si>
  <si>
    <t>3379.30 Local Government Reimbursements</t>
  </si>
  <si>
    <t>Total 3379 Intergovernmental Revenue</t>
  </si>
  <si>
    <t>Total 3300</t>
  </si>
  <si>
    <t xml:space="preserve">3400 </t>
  </si>
  <si>
    <t>3401 Income From Departments</t>
  </si>
  <si>
    <t>3401.20 PB Application Fees</t>
  </si>
  <si>
    <t>3401.21 PB Sale of Ordinances</t>
  </si>
  <si>
    <t>3401.22 PB Misc. Revenue</t>
  </si>
  <si>
    <t>3401.23 PB Legal/Eng Riembursements</t>
  </si>
  <si>
    <t>3401.25 Perc Tests</t>
  </si>
  <si>
    <t>3401.26 PB Recording Fees</t>
  </si>
  <si>
    <t>3401.27 PB Mileage Reimbursement</t>
  </si>
  <si>
    <t>3401.30 ZBA Application fees</t>
  </si>
  <si>
    <t>3401.40 PD Report Copies</t>
  </si>
  <si>
    <t>3401.41 PD Pistol Permits</t>
  </si>
  <si>
    <t>3401.42 PD Special Details Revenue</t>
  </si>
  <si>
    <t>3401.43 AC Misc. Income</t>
  </si>
  <si>
    <t>3401.44 PD Misc. Income</t>
  </si>
  <si>
    <t>3401.50 FD Report Copies</t>
  </si>
  <si>
    <t>3401.51 FD Misc. Revenue</t>
  </si>
  <si>
    <t>3401.52 AM Ambulance Charges</t>
  </si>
  <si>
    <t>3401.60 HW Plowing Service Fees</t>
  </si>
  <si>
    <t>3401.65 HW Driveway Permits</t>
  </si>
  <si>
    <t>3401.70 · TF Forestry Operations</t>
  </si>
  <si>
    <t>3401.72 Recreation Donations/Gifts</t>
  </si>
  <si>
    <t>3401.80 Welfare Reimbursements</t>
  </si>
  <si>
    <t>3401.81 Welfare Lien Interest</t>
  </si>
  <si>
    <t>3401 Income From Departments - Other</t>
  </si>
  <si>
    <t>Total 3401 Income From Departments</t>
  </si>
  <si>
    <t>3409 Other Charges</t>
  </si>
  <si>
    <t>3409. Other Charges</t>
  </si>
  <si>
    <t>Total 3409 Other Charges</t>
  </si>
  <si>
    <t>Total 3400</t>
  </si>
  <si>
    <t xml:space="preserve">3500 </t>
  </si>
  <si>
    <t>3501 Sale of Town Property</t>
  </si>
  <si>
    <t>3501.10 Sale of Town Owned Property</t>
  </si>
  <si>
    <t>3501.20 Sale of Cemetery Lots</t>
  </si>
  <si>
    <t>3501.30 Sale of Tax Deeded Property</t>
  </si>
  <si>
    <t>3501.40 Copy of Tax Cards/Petty Cash</t>
  </si>
  <si>
    <t>3501.50 Sale of Tax Maps</t>
  </si>
  <si>
    <t>3501.60 Sale of Checklist</t>
  </si>
  <si>
    <t>3501.70 Other</t>
  </si>
  <si>
    <t>3501 Sale of Town Property - Other</t>
  </si>
  <si>
    <t>Total 3501 Sale of Town Property</t>
  </si>
  <si>
    <t>3502 Interest on Investments</t>
  </si>
  <si>
    <t>3502.10 Interest on Investments</t>
  </si>
  <si>
    <t>Total 3502 Interest on Investments</t>
  </si>
  <si>
    <t>3503 Rents of Property</t>
  </si>
  <si>
    <t>3503.10 Rents Short-term Use of Facilities</t>
  </si>
  <si>
    <t>3503.20 Rental Income</t>
  </si>
  <si>
    <t>3503.30 Rents/Lease of Municipal Property</t>
  </si>
  <si>
    <t>3503 Rents of Property - Other</t>
  </si>
  <si>
    <t>Total 3503 Rents of Property</t>
  </si>
  <si>
    <t>3504 Fines and Forfeits</t>
  </si>
  <si>
    <t>3504.10 Fines from the Courts</t>
  </si>
  <si>
    <t>3504.11 PD Ordinance Fines</t>
  </si>
  <si>
    <t>3504.12 ACO Fines</t>
  </si>
  <si>
    <t>3504.13 Returned Check Fee</t>
  </si>
  <si>
    <t>3504.14 Local Restitution</t>
  </si>
  <si>
    <t>3504.20 Building Inspection fines</t>
  </si>
  <si>
    <t>3504 Fines and Forteits - Other</t>
  </si>
  <si>
    <t>Total 3504 Fines and Forfeits</t>
  </si>
  <si>
    <t>3506 Insurance Dividends &amp; Reimbursements</t>
  </si>
  <si>
    <t>3506.10 Health Insurance Dividends</t>
  </si>
  <si>
    <t>3506.20 Other Dividends</t>
  </si>
  <si>
    <t>3506.30 Health Inc. Stop Loss Reimbursements</t>
  </si>
  <si>
    <t>3506.40 Health Insurance Reimbursements</t>
  </si>
  <si>
    <t>3503.50 Other Health Insurance Reimbursements</t>
  </si>
  <si>
    <t>3506 Insurance Dividends &amp; Reimbursements - Other</t>
  </si>
  <si>
    <t>Total 3506 Insurance Dividends &amp; Reimbursements</t>
  </si>
  <si>
    <t>3508 Contributions and Donations</t>
  </si>
  <si>
    <t>3508.10 Contributions from Other Goverments</t>
  </si>
  <si>
    <t>3508.20 Contributions from Nonpublic Sources</t>
  </si>
  <si>
    <t>3508.30 Contributions - Recreation</t>
  </si>
  <si>
    <t>3508 Contributions and Donations - Other</t>
  </si>
  <si>
    <t>Total 3508 Contributions and Donations</t>
  </si>
  <si>
    <t>3509 Other Miscellaneous Revenue</t>
  </si>
  <si>
    <t>3509.09 Reimbursed Payroll</t>
  </si>
  <si>
    <t>3509-10 Returned Check Fee - Selectmen</t>
  </si>
  <si>
    <t>3509.11 Bank Credits</t>
  </si>
  <si>
    <t>3509.12 Citizens Bank, Colby Highway Trust Fund</t>
  </si>
  <si>
    <t>3509.13 HR Administrations Fees PD Testing</t>
  </si>
  <si>
    <t>3509.15 Franchise Fees</t>
  </si>
  <si>
    <t>3509.16 Unidentified Revenue</t>
  </si>
  <si>
    <t>3509.17 Jan Journal Entry per CC</t>
  </si>
  <si>
    <t>3509.18 Reimbursed Expenses</t>
  </si>
  <si>
    <t>3509.19 Tax Overpayments</t>
  </si>
  <si>
    <t>3509.20 Return - NHRS Town Contribution</t>
  </si>
  <si>
    <t>3509.21 Unanticipated Revenues</t>
  </si>
  <si>
    <t>3509.22 FD Pager Grant Rebate</t>
  </si>
  <si>
    <t>3509.23 Library Reimbursement</t>
  </si>
  <si>
    <t>3509.25 Community Center</t>
  </si>
  <si>
    <t>3509.26 Old Home Day Revenue</t>
  </si>
  <si>
    <t>3509.90 Forfeits - Fail to Perform Dpts</t>
  </si>
  <si>
    <t>3509.91 Park Rent Reimbursement</t>
  </si>
  <si>
    <t>3509.92 Tax, Interest, Penalty, Fees Repayment Agreement</t>
  </si>
  <si>
    <t>3509.93 Sale of Recycle Bins</t>
  </si>
  <si>
    <t>3509.94 Sale of Trash Cart</t>
  </si>
  <si>
    <t>3509.95 Sale of 2nd Cart Stickers</t>
  </si>
  <si>
    <t>3509.97 Overpayment - credit returned</t>
  </si>
  <si>
    <t>3509 Other Miscellaneous Revenue - Other</t>
  </si>
  <si>
    <t>Total 3509 Other Miscellaneous Revenue</t>
  </si>
  <si>
    <t>Total 3500</t>
  </si>
  <si>
    <t xml:space="preserve">3900 </t>
  </si>
  <si>
    <t>3911 Transfers from General Fund</t>
  </si>
  <si>
    <t>3911.  Transfers from General Fund</t>
  </si>
  <si>
    <t>Total 3911 Transfers from General Fund</t>
  </si>
  <si>
    <t>3912 Transfers from Special Reserve Fund</t>
  </si>
  <si>
    <t>3912. Transfers from Special Reserve Fund</t>
  </si>
  <si>
    <t>Total 3912 Transfers from Special Reserve Funds</t>
  </si>
  <si>
    <t>3913 Transfer from Capital Projects</t>
  </si>
  <si>
    <t>3913.   Transfer from Capital Projects</t>
  </si>
  <si>
    <t>Total 3913 Transfer from Capital Projects</t>
  </si>
  <si>
    <t>3914 Transfer from Proprietary Funds</t>
  </si>
  <si>
    <t>3914.   Transfer from Proprietary Funds</t>
  </si>
  <si>
    <t>Total 3914 Transfer from Proprietary Funds</t>
  </si>
  <si>
    <t>3915 Transfers from Capital Reserve Fund</t>
  </si>
  <si>
    <t>3915 Transfers from Capital Reserve Fund - other</t>
  </si>
  <si>
    <t>Total 3915 Transfers from Capital Reserve Fund</t>
  </si>
  <si>
    <t>3916 Transfers from Trust &amp; Agency Fund</t>
  </si>
  <si>
    <t>3916.10 Transfers from Trust &amp; Agency Fund</t>
  </si>
  <si>
    <t>Total 3916 Transfers from Trust &amp; Agency Fund</t>
  </si>
  <si>
    <t>3917 Transfers from Conservation Fund</t>
  </si>
  <si>
    <t>3917.   Transfers from Conservation Fund</t>
  </si>
  <si>
    <t>Total 3917 Transfers from Conservation Fund</t>
  </si>
  <si>
    <t>3918 Recreation CD's</t>
  </si>
  <si>
    <t>3918.   Recreation CD's</t>
  </si>
  <si>
    <t>Total 3918 Recreation CD's</t>
  </si>
  <si>
    <t>3934 Other Financial Sources</t>
  </si>
  <si>
    <t>3934.10 General Obligation Bonds</t>
  </si>
  <si>
    <t>3934.20 Premiums of General Obligation Bonds</t>
  </si>
  <si>
    <t>3934.30 Long Term Notes</t>
  </si>
  <si>
    <t>3934 Other Financial Sources - Other</t>
  </si>
  <si>
    <t>Total 3934 Other Financial Sources</t>
  </si>
  <si>
    <t>Total 3900</t>
  </si>
  <si>
    <t>Amounts VOTED from F/B ("Surplus")</t>
  </si>
  <si>
    <t>Fund Balance ("Surplus") to Reduce Taxes</t>
  </si>
  <si>
    <t>TOTAL INCOME:</t>
  </si>
  <si>
    <t>BoS Budget</t>
  </si>
  <si>
    <t>BoS - BudCom</t>
  </si>
  <si>
    <t>Dept. Budget</t>
  </si>
  <si>
    <t>Default Budget</t>
  </si>
  <si>
    <t>4130 Executive</t>
  </si>
  <si>
    <t>4130.10 Selectmen</t>
  </si>
  <si>
    <t xml:space="preserve"> </t>
  </si>
  <si>
    <t>ex-110 Administratory Salary</t>
  </si>
  <si>
    <t>ex-111 Land Use/Assessing Clerk Salary</t>
  </si>
  <si>
    <t>ex-130 Selectmen Salary</t>
  </si>
  <si>
    <t>ex-131 Sal Trustee</t>
  </si>
  <si>
    <t>ex-132 Cable Salaries</t>
  </si>
  <si>
    <t>ex-341 Telephone</t>
  </si>
  <si>
    <t>ex-349 Software/Support Contracts</t>
  </si>
  <si>
    <t>ex-390 Prof Serv</t>
  </si>
  <si>
    <t>ex-391 Digitize Tax Maps</t>
  </si>
  <si>
    <t>ex-392 Alarm Expenses</t>
  </si>
  <si>
    <t>ex-393 Background Checks</t>
  </si>
  <si>
    <t>ex-415 Cable</t>
  </si>
  <si>
    <t>ex-430 Equipment Repair / Service Contracts</t>
  </si>
  <si>
    <t>ex-440 Property Park Rent</t>
  </si>
  <si>
    <t>ex-530 Advertising</t>
  </si>
  <si>
    <t>ex-550 Printing Expenses</t>
  </si>
  <si>
    <t>ex-560 Dues &amp; Sub</t>
  </si>
  <si>
    <t>ex-610 General Supplies</t>
  </si>
  <si>
    <t>ex-625 Postage</t>
  </si>
  <si>
    <t>ex-670 Books and Periodicals</t>
  </si>
  <si>
    <t>ex-691 Trustee Expenses</t>
  </si>
  <si>
    <t>ex-740 Equipment</t>
  </si>
  <si>
    <t>ex-741 Equipment Repair</t>
  </si>
  <si>
    <t>ex-810 Training</t>
  </si>
  <si>
    <t>ex-821 Mileage Reimbursement</t>
  </si>
  <si>
    <t>ex-829 Safety Training</t>
  </si>
  <si>
    <t>ex-830 Recording Fees</t>
  </si>
  <si>
    <t>4130.10 Selectmen, total</t>
  </si>
  <si>
    <t>4130.30 Town Meeting</t>
  </si>
  <si>
    <t>mtg-390 Mail Prep - Town Reports/Warrants</t>
  </si>
  <si>
    <t>mtg-550 Town Report Printing</t>
  </si>
  <si>
    <t>mtg-551 Sample Ballots/Warrant Mailer Printing</t>
  </si>
  <si>
    <t>mtg-625 Postage Town Reports/Warrants</t>
  </si>
  <si>
    <t>4130.30 Town Meeting, total</t>
  </si>
  <si>
    <t>4130 Executive, total</t>
  </si>
  <si>
    <t>4140 Election, Registration &amp; Stat</t>
  </si>
  <si>
    <t>4140.10 Town Clerk</t>
  </si>
  <si>
    <t>tc-110 Dep. Salary</t>
  </si>
  <si>
    <t>tc-130 Salary</t>
  </si>
  <si>
    <t>tc-190 Fees</t>
  </si>
  <si>
    <t>tc-391 Software Support (Interware)</t>
  </si>
  <si>
    <t>tc-560 Dues &amp; Subscription</t>
  </si>
  <si>
    <t>tc-625 Postage</t>
  </si>
  <si>
    <t>tc-740 Equipment</t>
  </si>
  <si>
    <t>tc-810 Training Seminars</t>
  </si>
  <si>
    <t>tc-820 Town Clerk Refunds</t>
  </si>
  <si>
    <t>tc-821 Mileage Reimbursement</t>
  </si>
  <si>
    <t>tc-830 State Fee - Dog Licenses</t>
  </si>
  <si>
    <t>tc-831 State Fee - Vital Records</t>
  </si>
  <si>
    <t>4140.10 Town Clerk, total</t>
  </si>
  <si>
    <t>4140.20 Voter Registration</t>
  </si>
  <si>
    <t>el-131 TC Election Salary</t>
  </si>
  <si>
    <t>el-133 Selectmen Salary</t>
  </si>
  <si>
    <t>el-349 Support and Contracts</t>
  </si>
  <si>
    <t>el-430 Ballot machine maintenance</t>
  </si>
  <si>
    <t>el-620 Printing &amp; Supplies</t>
  </si>
  <si>
    <t>el-625 Postage</t>
  </si>
  <si>
    <t>el-690 Meals</t>
  </si>
  <si>
    <t>el-740 Equipment</t>
  </si>
  <si>
    <t>el-810 Special Meeting</t>
  </si>
  <si>
    <t>el-810 Voter Facility Rental</t>
  </si>
  <si>
    <t>el-820 Additional Booths/Tables</t>
  </si>
  <si>
    <t>4140.20 Voter Registration, total</t>
  </si>
  <si>
    <t>4150 Financial Administration</t>
  </si>
  <si>
    <t>fa-130 Trustee of Trust Fund Salary</t>
  </si>
  <si>
    <t>fa-691 Trustee office expense</t>
  </si>
  <si>
    <t>fa-821 Trustee mileage expenses</t>
  </si>
  <si>
    <t>4150.20 Auditing Contract</t>
  </si>
  <si>
    <t>fa-301 Auditing Services</t>
  </si>
  <si>
    <t>fa-302 Auditing Professional Services</t>
  </si>
  <si>
    <t>fa-303 GASB34</t>
  </si>
  <si>
    <t>4150.20 Auditing, total</t>
  </si>
  <si>
    <t>4150.40 Tax Collection</t>
  </si>
  <si>
    <t>tx-110 Dep Collector Salary</t>
  </si>
  <si>
    <t>tx-130 Collector Salary</t>
  </si>
  <si>
    <t>tx-320 Tax Liens/Deed Research</t>
  </si>
  <si>
    <t>tx-349 Software Support Contracts</t>
  </si>
  <si>
    <t>tx-560 Dues &amp; Subscriptions</t>
  </si>
  <si>
    <t>tx-610 General Supplies</t>
  </si>
  <si>
    <t>tx-625 Postage</t>
  </si>
  <si>
    <t>tx-810 Training</t>
  </si>
  <si>
    <t>tx-821 Mileage</t>
  </si>
  <si>
    <t>tx-825 Court Costs</t>
  </si>
  <si>
    <t>tx-830 Deed Recording fees</t>
  </si>
  <si>
    <t>4150.40 Tax Collection, total</t>
  </si>
  <si>
    <t>4150.50 Treasury</t>
  </si>
  <si>
    <t>t-120 Salary Asst Treasurer</t>
  </si>
  <si>
    <t>t-130 Salary Treasurer</t>
  </si>
  <si>
    <t>t-340 Bank Fees</t>
  </si>
  <si>
    <t>t-348 Software - new</t>
  </si>
  <si>
    <t>t-560 Dues</t>
  </si>
  <si>
    <t>t-620 Office Supplies</t>
  </si>
  <si>
    <t>t-670 Books &amp; Periodicals</t>
  </si>
  <si>
    <t>t-810 Training</t>
  </si>
  <si>
    <t>t-821 Mileage</t>
  </si>
  <si>
    <t>4150.50 Treasury, total</t>
  </si>
  <si>
    <t>4150.51 Bank Debits</t>
  </si>
  <si>
    <t xml:space="preserve">         Returned Checks</t>
  </si>
  <si>
    <t>4150.51 Bank Debits, total</t>
  </si>
  <si>
    <t>4150.60 Information Technology</t>
  </si>
  <si>
    <t>it-346 Internet Service Providers</t>
  </si>
  <si>
    <t>it-347 Internet Webhosting</t>
  </si>
  <si>
    <t>it-348 Software New/Upgrades</t>
  </si>
  <si>
    <t>it-349 Software Support/Contracts</t>
  </si>
  <si>
    <t>it-390 IT Support Services</t>
  </si>
  <si>
    <t>it-391 IT Custom Services</t>
  </si>
  <si>
    <t>it-430 Hardware repair/maintenance</t>
  </si>
  <si>
    <t>it-610 Supplies</t>
  </si>
  <si>
    <t>it-740 Hardware - new/upgrades</t>
  </si>
  <si>
    <t>it-840 Training</t>
  </si>
  <si>
    <t>4150.60 Information Technologies - Other</t>
  </si>
  <si>
    <t>4150.60 Information Technology, total</t>
  </si>
  <si>
    <t>4150 Financial Administration, total</t>
  </si>
  <si>
    <t>4152 Revaluation of Property</t>
  </si>
  <si>
    <t>4152.10 External Revaluation Services</t>
  </si>
  <si>
    <t>as-390 Contract Appraiser</t>
  </si>
  <si>
    <t>as-560 Dues &amp; Subscriptions</t>
  </si>
  <si>
    <t>4152.10 External Reval Services, total</t>
  </si>
  <si>
    <t>4152 Revaluation of Property, total</t>
  </si>
  <si>
    <t>4153 Legal</t>
  </si>
  <si>
    <t>4153.10 Legal Department</t>
  </si>
  <si>
    <t>le-320 Town Attorney</t>
  </si>
  <si>
    <t>le-670 Books/Documents</t>
  </si>
  <si>
    <t>4153.10 Legal Department, total</t>
  </si>
  <si>
    <t>4153.30 Claims, Judgements, Settlements</t>
  </si>
  <si>
    <t xml:space="preserve">     Claims, Judgements, Settlements</t>
  </si>
  <si>
    <t>4153.30 Claims, Judgements, Settlements, total</t>
  </si>
  <si>
    <t>4153 Legal, total</t>
  </si>
  <si>
    <t>4155 Personnel</t>
  </si>
  <si>
    <t>per-210 Health/Dental Town's Contribution</t>
  </si>
  <si>
    <t>per-211 Life Insurance Premiums</t>
  </si>
  <si>
    <t>per-212 STD Insurance Premiums</t>
  </si>
  <si>
    <t>per-230 NH Retirement System</t>
  </si>
  <si>
    <t>per-235 NHRS State Pension</t>
  </si>
  <si>
    <t>per-236 NHRS State Med Sub</t>
  </si>
  <si>
    <t>per-250 Unemployment</t>
  </si>
  <si>
    <t>per-260 Workman's Compensation</t>
  </si>
  <si>
    <t>4155.90 Other Expenses, total</t>
  </si>
  <si>
    <t>4155 Personnel, total</t>
  </si>
  <si>
    <t>4191 Planning &amp; Zoning</t>
  </si>
  <si>
    <t>4191.10  Planning Board</t>
  </si>
  <si>
    <t>pb-110 Clerk Salaries P/T</t>
  </si>
  <si>
    <t>pb-320 Legal Notices</t>
  </si>
  <si>
    <t>pb-331 Master Plan Update</t>
  </si>
  <si>
    <t>pb-550 Printing</t>
  </si>
  <si>
    <t>pb-560 Dues &amp; Subscriptions</t>
  </si>
  <si>
    <t>pb-625 Postage</t>
  </si>
  <si>
    <t>pb-690 Planning Board Projects</t>
  </si>
  <si>
    <t>pb-810 Seminars</t>
  </si>
  <si>
    <t>pb-830 Recording Fees</t>
  </si>
  <si>
    <t>pb-840 Matching Grant Funds</t>
  </si>
  <si>
    <t>4191.10 Planning Board, total</t>
  </si>
  <si>
    <t>4191.30 Zoning Appeals</t>
  </si>
  <si>
    <t>zba-110 Clerk Salaries P/T</t>
  </si>
  <si>
    <t>zba-320 Legal Notices</t>
  </si>
  <si>
    <t>zba-625 Postage</t>
  </si>
  <si>
    <t>zba-690 Dept. Expenses</t>
  </si>
  <si>
    <t>zba-821 Mileage Reimbursement</t>
  </si>
  <si>
    <t>4191.30 Zoning Appeals, total</t>
  </si>
  <si>
    <t>4191 Planning &amp; Zoning, total</t>
  </si>
  <si>
    <t>4194 General Government Buildings</t>
  </si>
  <si>
    <t>4194.10 Town building maint</t>
  </si>
  <si>
    <t>gb-111 Assistant Custodian</t>
  </si>
  <si>
    <t>gb-112 Facility Coordinator</t>
  </si>
  <si>
    <t>gb-410 Electricity</t>
  </si>
  <si>
    <t>gb-411 Heating Oil</t>
  </si>
  <si>
    <t>gb-412 Water (Town Garage)</t>
  </si>
  <si>
    <t>gb-414 Propane</t>
  </si>
  <si>
    <t>gb-430 Repairs &amp; Maintenance</t>
  </si>
  <si>
    <t>gb-610 Supplies</t>
  </si>
  <si>
    <t>gb-740 Government Building Equipment</t>
  </si>
  <si>
    <t>gb-840 Alarm Systems</t>
  </si>
  <si>
    <t>4194.10 Town building maint, total</t>
  </si>
  <si>
    <t>4194.20 Community Center</t>
  </si>
  <si>
    <t>gb-310 Telephone</t>
  </si>
  <si>
    <t>gb-420 electricity</t>
  </si>
  <si>
    <t>gb-421 Heating Oil</t>
  </si>
  <si>
    <t>gb-440 Repairs &amp; Maintenance</t>
  </si>
  <si>
    <t>gb-620 Supplies</t>
  </si>
  <si>
    <t>gb-850 Alarm System</t>
  </si>
  <si>
    <t>4194.20 Community Center, total</t>
  </si>
  <si>
    <t>4194 General Government Buildings, total</t>
  </si>
  <si>
    <t>4195 Cemeteries</t>
  </si>
  <si>
    <t>4195.10 Town Cemeteries</t>
  </si>
  <si>
    <t>ce-430 Cemetery Maint. Material</t>
  </si>
  <si>
    <t>ce-431 General Upkeep</t>
  </si>
  <si>
    <t>ce-610 Office Supplies</t>
  </si>
  <si>
    <t>ce-650 Cemetery Groundskeeping</t>
  </si>
  <si>
    <t>cd-660 Additonal Work</t>
  </si>
  <si>
    <t>4195.10 Town Cemeteries, total</t>
  </si>
  <si>
    <t>4195 Cemeteries, total</t>
  </si>
  <si>
    <t>4196 Insurance Other</t>
  </si>
  <si>
    <t>4196.10 Insurance Other</t>
  </si>
  <si>
    <t>in-520 Property &amp; Liability</t>
  </si>
  <si>
    <t>4196.10 Insurance Other, total</t>
  </si>
  <si>
    <t>4196 Insurance Other, total</t>
  </si>
  <si>
    <t>4197 Advertising &amp; Regional Assoc</t>
  </si>
  <si>
    <t>4197.10 Advertising &amp; Regional Associations</t>
  </si>
  <si>
    <t>ra-560 NHMA Dues</t>
  </si>
  <si>
    <t>4197.10 Advert &amp; Reg Assoc, total</t>
  </si>
  <si>
    <t>4197 Advertising &amp; Regional Assoc, total</t>
  </si>
  <si>
    <t>4199.10 Heritage Commission</t>
  </si>
  <si>
    <t>her-110 Secretarial/Clerk</t>
  </si>
  <si>
    <t>her-550 Photocopying</t>
  </si>
  <si>
    <t>her-560 Membership fees &amp; Workshops</t>
  </si>
  <si>
    <t>her-610 General Supplies</t>
  </si>
  <si>
    <t>her-625 Postage</t>
  </si>
  <si>
    <t>her-670 Publications/Research</t>
  </si>
  <si>
    <t>her-690 Project Expenses</t>
  </si>
  <si>
    <t>her-810 Educational Projects</t>
  </si>
  <si>
    <t>4199.10 Heritage Commission, total</t>
  </si>
  <si>
    <t>4210 Police</t>
  </si>
  <si>
    <t>4210.10 Police Department</t>
  </si>
  <si>
    <t>pd-113 Salaries Secretary</t>
  </si>
  <si>
    <t>pd-121 Community Service</t>
  </si>
  <si>
    <t>pd-130 Salaries Chief</t>
  </si>
  <si>
    <t>pd-343 Communication Services</t>
  </si>
  <si>
    <t>pd-349 Software Support/Contracts</t>
  </si>
  <si>
    <t>pd-390 Professional Services</t>
  </si>
  <si>
    <t>pd-430 Vehicle Maint/Repairs</t>
  </si>
  <si>
    <t>pd-620 Office Supplies</t>
  </si>
  <si>
    <t>pd-625 Postage</t>
  </si>
  <si>
    <t>pd-635 Gasoline</t>
  </si>
  <si>
    <t>pd-670 Books</t>
  </si>
  <si>
    <t>pd-681 Ammunition</t>
  </si>
  <si>
    <t>pd-740 Equipment</t>
  </si>
  <si>
    <t>pd-810 Training &amp; Seminars</t>
  </si>
  <si>
    <t>pd-820 Uniforms</t>
  </si>
  <si>
    <t>4210.10 Police Department, total</t>
  </si>
  <si>
    <t>ac-120 AC Professional Services</t>
  </si>
  <si>
    <t>ac-121 Salary Asst P/T</t>
  </si>
  <si>
    <t>ac-122 Prosecution</t>
  </si>
  <si>
    <t>ac-124 Training Labor</t>
  </si>
  <si>
    <t>ac-343 Communications</t>
  </si>
  <si>
    <t>ac-351 Veterinary Care</t>
  </si>
  <si>
    <t>ac-390 Kenneling</t>
  </si>
  <si>
    <t>ac-391 Medical</t>
  </si>
  <si>
    <t>ac-430 Vehicle Maintenance</t>
  </si>
  <si>
    <t>ac-625 Postage</t>
  </si>
  <si>
    <t>ac-635 Fuel</t>
  </si>
  <si>
    <t>ac-670 Books/Dues/Fees</t>
  </si>
  <si>
    <t>ac-680 Supplies/Feed</t>
  </si>
  <si>
    <t>ac-740 Equipment</t>
  </si>
  <si>
    <t>ac-741 Equipment Maintenance</t>
  </si>
  <si>
    <t>ac-810 Training</t>
  </si>
  <si>
    <t>ac-811 Grants (matching funds)</t>
  </si>
  <si>
    <t>ac-812 Community Service</t>
  </si>
  <si>
    <t>ac-820 Clothing</t>
  </si>
  <si>
    <t>ac-821 Mileage Reimbursement</t>
  </si>
  <si>
    <t>4210.60 Police Special Detail</t>
  </si>
  <si>
    <t>psd-120 Special Detail P/T Salary</t>
  </si>
  <si>
    <t>4210.60 Police Special Detail, total</t>
  </si>
  <si>
    <t>4210 Police, total</t>
  </si>
  <si>
    <t>4215 Ambulance</t>
  </si>
  <si>
    <t>4215.10 Ambulance</t>
  </si>
  <si>
    <t>amb-390 Ambulance Contract Ser</t>
  </si>
  <si>
    <t>4215.10 Ambulance, total</t>
  </si>
  <si>
    <t>4215 Ambulance, total</t>
  </si>
  <si>
    <t>4220 Fire</t>
  </si>
  <si>
    <t>4220.10 Fire Department</t>
  </si>
  <si>
    <t>fd-122 Salary Secretary/Administration</t>
  </si>
  <si>
    <t>fd-123 Mechanic Salaries</t>
  </si>
  <si>
    <t>fd-124 On-Call Salaries</t>
  </si>
  <si>
    <t>fd-125 Chief's Salary</t>
  </si>
  <si>
    <t>fd-290 Health &amp; Wellness</t>
  </si>
  <si>
    <t>fd-343 Communication Equipment</t>
  </si>
  <si>
    <t>fd-430 Apparatus/Support equip</t>
  </si>
  <si>
    <t>fd-431 Truck Maintenance</t>
  </si>
  <si>
    <t>fd-560 Dues &amp; Subscriptions</t>
  </si>
  <si>
    <t>fd-561 Haz Material dist fee</t>
  </si>
  <si>
    <t>fd-610 Office Supplies</t>
  </si>
  <si>
    <t>fd-620 Prevention and Awarness</t>
  </si>
  <si>
    <t>fd-625 Postage</t>
  </si>
  <si>
    <t>fd-635 Motor Fuel</t>
  </si>
  <si>
    <t>fd-680 Local Supplies</t>
  </si>
  <si>
    <t>fd-682 Protection of Personnel</t>
  </si>
  <si>
    <t>fd-810 Training Reimbursement</t>
  </si>
  <si>
    <t>fd-820 Clothing Allowance</t>
  </si>
  <si>
    <t>fd-821 Mileage</t>
  </si>
  <si>
    <t>4220.10 Fire Department, total</t>
  </si>
  <si>
    <t>4220 Fire, total</t>
  </si>
  <si>
    <t>4240 Code Enforcement</t>
  </si>
  <si>
    <t>4240.30 Fire Inspection</t>
  </si>
  <si>
    <t>fi-390 Fire Inspection</t>
  </si>
  <si>
    <t>4240.30 Fire Inspection, total</t>
  </si>
  <si>
    <t>4241.20 Building Inspection</t>
  </si>
  <si>
    <t>bi-391 Asst Building Inspection Salary</t>
  </si>
  <si>
    <t>4241.20 Building Inspection, total</t>
  </si>
  <si>
    <t>4241.40 Plumbing Inspection</t>
  </si>
  <si>
    <t>pi-390 Plumbing Inspection</t>
  </si>
  <si>
    <t>4241.40 Plumbing Inspection, total</t>
  </si>
  <si>
    <t>ei-390 Electrical Inspection</t>
  </si>
  <si>
    <t>4241.60 Septic Inspection</t>
  </si>
  <si>
    <t>si-390 Septic Inspection</t>
  </si>
  <si>
    <t>4241.60 Septic Inspection, total</t>
  </si>
  <si>
    <t>4241.70 Driveway Inspection</t>
  </si>
  <si>
    <t>di-110 Driveway Inspection Salary</t>
  </si>
  <si>
    <t>4241.70 Driveway Inspection, total</t>
  </si>
  <si>
    <t>4240 Code Enforcement, total</t>
  </si>
  <si>
    <t>4290 Emergency Management</t>
  </si>
  <si>
    <t>4290.10 Emergency Mngt (Civil Defense)</t>
  </si>
  <si>
    <t>cd-120 Salaries</t>
  </si>
  <si>
    <t>cd-610 General Supplies</t>
  </si>
  <si>
    <t>cd-630 Communications</t>
  </si>
  <si>
    <t>cd-810 Training</t>
  </si>
  <si>
    <t>cd-821 Mileage Reimbursement</t>
  </si>
  <si>
    <t>4290.10 Emergency Mngt (Civil Defense), total</t>
  </si>
  <si>
    <t>4290.40 Forest Fire Control</t>
  </si>
  <si>
    <t>ff-110 Salaries P/T</t>
  </si>
  <si>
    <t>ff-240 Tuition Reimbursement</t>
  </si>
  <si>
    <t>ff-610 General Supplies</t>
  </si>
  <si>
    <t>ff-740 Equipment</t>
  </si>
  <si>
    <t>4290.40 Forest Fire Control, total</t>
  </si>
  <si>
    <t>4290 Emergency Management, total</t>
  </si>
  <si>
    <t>4311 Highway Administration</t>
  </si>
  <si>
    <t>4311.20 Highway Engineering</t>
  </si>
  <si>
    <t>hwe-310 Engineering Services</t>
  </si>
  <si>
    <t>hwe-390 Planning Board Consultant</t>
  </si>
  <si>
    <t>hwe-391 Permitting Consultant</t>
  </si>
  <si>
    <t>4311.20 Highway Engineering, total</t>
  </si>
  <si>
    <t>4311 Highway Administration, total</t>
  </si>
  <si>
    <t>4312 Highways &amp; Streets</t>
  </si>
  <si>
    <t>4312.20 Road Maintenance</t>
  </si>
  <si>
    <t>hw-110 Salaries F/T</t>
  </si>
  <si>
    <t>hw-120 Salaries P/T</t>
  </si>
  <si>
    <t>hw-140 Overtime</t>
  </si>
  <si>
    <t>hw-342 General office/edu Expense</t>
  </si>
  <si>
    <t>hw-343 Communications</t>
  </si>
  <si>
    <t>hw-344 Postage</t>
  </si>
  <si>
    <t>hw-345 Permits</t>
  </si>
  <si>
    <t>hw-346 Dues &amp; Subscriptions</t>
  </si>
  <si>
    <t>hw-347 Education/Training</t>
  </si>
  <si>
    <t>hw-391 Mowing &amp; Tree Removal</t>
  </si>
  <si>
    <t>hw-430 Vehicle Maintenance</t>
  </si>
  <si>
    <t>hw-431 Major Road Repair</t>
  </si>
  <si>
    <t>hw-630 Aggregate Supplies</t>
  </si>
  <si>
    <t>hw-640 Building Maintenance</t>
  </si>
  <si>
    <t>hw-660 small equipment Fuel Expense</t>
  </si>
  <si>
    <t>hw-661 Fuel expense</t>
  </si>
  <si>
    <t>hw-680 Misc. General Supplies</t>
  </si>
  <si>
    <t>hw-681 Culverts, Catch Basins, Pipes</t>
  </si>
  <si>
    <t>hw-690 Highway Signs</t>
  </si>
  <si>
    <t>hw-      Other</t>
  </si>
  <si>
    <t>4312.20 Road Maintenance, total</t>
  </si>
  <si>
    <t>4312.30 Stormwater Management</t>
  </si>
  <si>
    <t>sw-120 Salaries P/T Secretarial</t>
  </si>
  <si>
    <t>sw-390 Stormwater Testing</t>
  </si>
  <si>
    <t>sw-550 Brochures/Public Education</t>
  </si>
  <si>
    <t>sw-610 General Supplies</t>
  </si>
  <si>
    <t>sw-611 Stormwater Consultant</t>
  </si>
  <si>
    <t>4312.30 Stormwater Management, total</t>
  </si>
  <si>
    <t>4312.50 Winter</t>
  </si>
  <si>
    <t>sn-392 Contracted Services</t>
  </si>
  <si>
    <t>sn-430 Equipment Maint</t>
  </si>
  <si>
    <t>sn-681 Sand/Salt Supplies</t>
  </si>
  <si>
    <t>sn-740 Machinery &amp; Equipment</t>
  </si>
  <si>
    <t>4312.50 Winter, total</t>
  </si>
  <si>
    <t>4312 Highways &amp; Streets, total</t>
  </si>
  <si>
    <t>4316 Street Lighting</t>
  </si>
  <si>
    <t>4316.10 Street Lighting</t>
  </si>
  <si>
    <t>sl-410 Street Lighting Electric</t>
  </si>
  <si>
    <t>4316.10 Street Lighting, total</t>
  </si>
  <si>
    <t>4316 Street Lighting, total</t>
  </si>
  <si>
    <t>4319 Dams</t>
  </si>
  <si>
    <t>4319.40 Dams</t>
  </si>
  <si>
    <t>dam-560 Dues &amp; Memberships</t>
  </si>
  <si>
    <t>4319.40 Dams, total</t>
  </si>
  <si>
    <t>4319 Dams, total</t>
  </si>
  <si>
    <t>4324 Waste Disposal &amp; Recycling</t>
  </si>
  <si>
    <t>4324.10 Waste/Recycle Collection Disposal</t>
  </si>
  <si>
    <t>wd-391 MSW Disposal</t>
  </si>
  <si>
    <t>wd-392 Dumpster Service</t>
  </si>
  <si>
    <t>wd-393 Curbside Recycling Collection</t>
  </si>
  <si>
    <t>wd-394 Projected Fuel Surcharge</t>
  </si>
  <si>
    <t>4324.10 Waste/Recycle Collection Disposal, total</t>
  </si>
  <si>
    <t>4324.20 Hazardous Waste Collection</t>
  </si>
  <si>
    <t>wd-493 Household Haz Waste</t>
  </si>
  <si>
    <t>4324.10 Hazardous Waste Collection, total</t>
  </si>
  <si>
    <t>4324.30 Bulk Pick-up &amp; Disposal</t>
  </si>
  <si>
    <t>bpu-390 Bulk Waste Pick-Up</t>
  </si>
  <si>
    <t>bpu-391 Bulk Waste Disposal</t>
  </si>
  <si>
    <t>4324.30 Bulk Pick-up &amp; Disposal, total</t>
  </si>
  <si>
    <t>4324 Waste Disposal &amp; Recycling, total</t>
  </si>
  <si>
    <t>4411 Health</t>
  </si>
  <si>
    <t>4411.10 Health Officer</t>
  </si>
  <si>
    <t>he-120 Salary Health Officer</t>
  </si>
  <si>
    <t>he-670 Books &amp; Periodicals</t>
  </si>
  <si>
    <t>he-680 Supplies</t>
  </si>
  <si>
    <t>he-810 Seminars</t>
  </si>
  <si>
    <t>he-821 Mileage</t>
  </si>
  <si>
    <t>4411.10 Health Officer, total</t>
  </si>
  <si>
    <t>4411.20 Health Laboratory</t>
  </si>
  <si>
    <t>he-390 Lab Analysis</t>
  </si>
  <si>
    <t>4411.20 Health Laboratory, total</t>
  </si>
  <si>
    <t>4411.30 Mosquito Control</t>
  </si>
  <si>
    <t>he-391 Surveillance</t>
  </si>
  <si>
    <t>he-392 Permitting for Spraying</t>
  </si>
  <si>
    <t>he-393 Larviciding</t>
  </si>
  <si>
    <t>4411.30 Mosquito Control, total</t>
  </si>
  <si>
    <t>4411 Health, total</t>
  </si>
  <si>
    <t>4440 Welfare</t>
  </si>
  <si>
    <t>4441.10 General Assistance</t>
  </si>
  <si>
    <t>ga-120 Salary P/T</t>
  </si>
  <si>
    <t>ga-560 Dues &amp; Subscriptions</t>
  </si>
  <si>
    <t>ga-710 Training</t>
  </si>
  <si>
    <t>4441.10 General Assistance, total</t>
  </si>
  <si>
    <t>4442.10 Direct Assistance</t>
  </si>
  <si>
    <t>ga-350 Medical Services</t>
  </si>
  <si>
    <t>ga-391 Rent/Mortgage</t>
  </si>
  <si>
    <t>ga-393 Fuel</t>
  </si>
  <si>
    <t>ga-810 Other Services</t>
  </si>
  <si>
    <t>ga-811 Utilities</t>
  </si>
  <si>
    <t>4442.10 Direct Assistance, total</t>
  </si>
  <si>
    <t>4445.20 Vendor Payments</t>
  </si>
  <si>
    <t>vp-571 Center for Life Management</t>
  </si>
  <si>
    <t>vp-572 Family Mediation Program</t>
  </si>
  <si>
    <t>vp-573 Lamprey Health Center</t>
  </si>
  <si>
    <t>vp-574 Rockingham Com Action</t>
  </si>
  <si>
    <t>vp-575 American Red Cross</t>
  </si>
  <si>
    <t>vp-576 Seacoast Hospice</t>
  </si>
  <si>
    <t>vp-577 Vic Geary Center</t>
  </si>
  <si>
    <t>vp-579 Salem Transportation</t>
  </si>
  <si>
    <t>vp-580 RSVP</t>
  </si>
  <si>
    <t>vp-581 Sad Café</t>
  </si>
  <si>
    <t>vp-582 Community Health Services</t>
  </si>
  <si>
    <t>vp-583 CART Regional Transp.</t>
  </si>
  <si>
    <t>vp-584 Seacoast Child Advocacy</t>
  </si>
  <si>
    <t>vp-585 Rockingham Meals on Wheels</t>
  </si>
  <si>
    <t>vp-587 SeaCare</t>
  </si>
  <si>
    <t>vp-588 Community Caregivers</t>
  </si>
  <si>
    <t>vp-589 CASA</t>
  </si>
  <si>
    <t>vp-590 Family Promise</t>
  </si>
  <si>
    <t>4445.20 Vendor Payments, total</t>
  </si>
  <si>
    <t>4440 Welfare, total</t>
  </si>
  <si>
    <t>4520 Parks &amp; Recreation</t>
  </si>
  <si>
    <t>4520.20 Parks Maintenance</t>
  </si>
  <si>
    <t>pk-390 Park Mowing Contract</t>
  </si>
  <si>
    <t>pk-391 Town Facilities Mowing Contract</t>
  </si>
  <si>
    <t>4520.20 Parks Maintenance, total</t>
  </si>
  <si>
    <t>4520.60 Maint. Of Rec Facilities</t>
  </si>
  <si>
    <t>pk-430 Playground maintenance</t>
  </si>
  <si>
    <t>4520.60 Maint. Of Rec Facilities, total</t>
  </si>
  <si>
    <t>4520 Parks &amp; Recreation, total</t>
  </si>
  <si>
    <t>4550 Library</t>
  </si>
  <si>
    <t>4550.10 Library Administration</t>
  </si>
  <si>
    <t>lib-121 Community Services</t>
  </si>
  <si>
    <t>lib-122 Museum pass</t>
  </si>
  <si>
    <t>lib-341 Telephone</t>
  </si>
  <si>
    <t>lib-342 Software Upgrades</t>
  </si>
  <si>
    <t>lib-343 Databases</t>
  </si>
  <si>
    <t>lib-360 Building Maintenance</t>
  </si>
  <si>
    <t>lib-361 Security monitoring</t>
  </si>
  <si>
    <t>lib-390 IT Support</t>
  </si>
  <si>
    <t>lib-391 Profesional services</t>
  </si>
  <si>
    <t>lib-410 Heat (oil)</t>
  </si>
  <si>
    <t>lib-411 Electricity</t>
  </si>
  <si>
    <t>lib-530 Advertising</t>
  </si>
  <si>
    <t>lib-560 Dues</t>
  </si>
  <si>
    <t>lib-610 Janitor Supplies</t>
  </si>
  <si>
    <t>lib-620 Office Supplies</t>
  </si>
  <si>
    <t>lib-625 Postage/Box Rental</t>
  </si>
  <si>
    <t>lib-670 Books/Mag/Video/Newspapers</t>
  </si>
  <si>
    <t>lib-821 Mileage</t>
  </si>
  <si>
    <t>lib-740 Capital Equip. (new)</t>
  </si>
  <si>
    <t>lib-742 Professional tools</t>
  </si>
  <si>
    <t>lib-743 Bank charges</t>
  </si>
  <si>
    <t>lib-810 Seminars</t>
  </si>
  <si>
    <t>lib-820 Equipment Repairs</t>
  </si>
  <si>
    <t>4550 Library, total</t>
  </si>
  <si>
    <t>4583 Patriotic Purposes</t>
  </si>
  <si>
    <t>4583.10 Patriotic Purposes</t>
  </si>
  <si>
    <t>pp-680 Supplies</t>
  </si>
  <si>
    <t>4583.10 Patriotic Purposes, total</t>
  </si>
  <si>
    <t>4583 Patriotic Purposes, total</t>
  </si>
  <si>
    <t>4589 Recreation</t>
  </si>
  <si>
    <t>4589.10 Recreation</t>
  </si>
  <si>
    <t>rec-105 Recreation Director salary</t>
  </si>
  <si>
    <t>rec-110 Program Director salary</t>
  </si>
  <si>
    <t>rec-111 Asst Prog. Director salary</t>
  </si>
  <si>
    <t>rec-120 Counselor Salary</t>
  </si>
  <si>
    <t>rec-840 Events &amp; Activities</t>
  </si>
  <si>
    <t>rec-850 Senior Activities</t>
  </si>
  <si>
    <t>4589.10 Recreation, total</t>
  </si>
  <si>
    <t>4589 Recreation, total</t>
  </si>
  <si>
    <t>4611 Conservation</t>
  </si>
  <si>
    <t>4611.10 Conservation Commission</t>
  </si>
  <si>
    <t>ca-120 Clerk P/T</t>
  </si>
  <si>
    <t>ca-560 Dues</t>
  </si>
  <si>
    <t>ca-571 Exeter River Council</t>
  </si>
  <si>
    <t>ca-610 General Supplies</t>
  </si>
  <si>
    <t>ca-625 Postage</t>
  </si>
  <si>
    <t>ca-670 Manual</t>
  </si>
  <si>
    <t>ca-691 Project Expenses</t>
  </si>
  <si>
    <t>ca-740 Education Equipment</t>
  </si>
  <si>
    <t>ca-810 Seminars</t>
  </si>
  <si>
    <t>ca-840 RPC Matching Grant Funds</t>
  </si>
  <si>
    <t>4611.10 Conservation Com, total</t>
  </si>
  <si>
    <t>4619.9 Town Forest Maintenance</t>
  </si>
  <si>
    <t>tf-550 Printing Expenses</t>
  </si>
  <si>
    <t>tf-560 Dues</t>
  </si>
  <si>
    <t>tf-610 General Supplies</t>
  </si>
  <si>
    <t>tf-690 Signs</t>
  </si>
  <si>
    <t>tf-740 Equipment</t>
  </si>
  <si>
    <t xml:space="preserve">tf-741 Beaver Pond Level     </t>
  </si>
  <si>
    <t>tf-810 Seminars</t>
  </si>
  <si>
    <t>tf-830 Special Projects</t>
  </si>
  <si>
    <t>4619.9 Town Forest Maint. Total</t>
  </si>
  <si>
    <t>4611 Conservation, total</t>
  </si>
  <si>
    <t>4700 Debt Service</t>
  </si>
  <si>
    <t>4711.20 Debt Service Principle</t>
  </si>
  <si>
    <t>ds-980 Principle Payment</t>
  </si>
  <si>
    <t>4711.20 Debt Service Principle, total</t>
  </si>
  <si>
    <t>4721.10 Debt Service Interest</t>
  </si>
  <si>
    <t>ds-981 Interest Payment</t>
  </si>
  <si>
    <t>4721.10 Debt Service Interest, total</t>
  </si>
  <si>
    <t>4723 Interest on TAN</t>
  </si>
  <si>
    <t>iot-982 TAN interest payment</t>
  </si>
  <si>
    <t>4723 Interest on TAN, total</t>
  </si>
  <si>
    <t>4700 Debt Service, total</t>
  </si>
  <si>
    <t>4901 Land</t>
  </si>
  <si>
    <t>4901 Land, total</t>
  </si>
  <si>
    <t>4902 Machinery, Vehicles &amp; Equipment</t>
  </si>
  <si>
    <t>4902 Machinery, Vehicles &amp; Equipment, total</t>
  </si>
  <si>
    <t>4903 Buildings</t>
  </si>
  <si>
    <t>4903 Buildings, total</t>
  </si>
  <si>
    <t>4909 Improvements (other than buildings)</t>
  </si>
  <si>
    <t>4911 Transfers to General Fund</t>
  </si>
  <si>
    <t>4911 Transfers to General Fund, total</t>
  </si>
  <si>
    <t>4912 Transfers to Special Revenue Funds</t>
  </si>
  <si>
    <t>4912 Transfers to Special Revenue Funds, total</t>
  </si>
  <si>
    <t>4913 Transfers to Capital Projects Funds</t>
  </si>
  <si>
    <t>4913 Transfers to Capital Projects Funds, total</t>
  </si>
  <si>
    <t>4914 Transfers to Proprietary Funds</t>
  </si>
  <si>
    <t>4914 Transfers to Proprietary Funds, total</t>
  </si>
  <si>
    <t>4915 Transfers to Capital Reserve Fund</t>
  </si>
  <si>
    <t>4915 Transfers to Capital Reserve Fund, total</t>
  </si>
  <si>
    <t>4916 Transfers to Expendable Trust Funds</t>
  </si>
  <si>
    <t>4916 Transfers to Expendable Trust Funds, total</t>
  </si>
  <si>
    <t>4917 Transfers to Health Maintenance Trust Funds</t>
  </si>
  <si>
    <t>4917 Transfers to Health Maintenance Trust Funds, total</t>
  </si>
  <si>
    <t>4918 Transfers to Nonexpendable Trust Funds</t>
  </si>
  <si>
    <t>4918 Transfers to Nonexpendable Trust Funds, total</t>
  </si>
  <si>
    <t>4919 Transfers to Any Agency Funds</t>
  </si>
  <si>
    <t>4919 Transfers to Any Agency Funds, total</t>
  </si>
  <si>
    <t>4900 Capital Outlay, total</t>
  </si>
  <si>
    <t>Total Operating Budget</t>
  </si>
  <si>
    <t>3509.14 Matching Grant Funds</t>
  </si>
  <si>
    <t>3509.96 Change of Cart Size</t>
  </si>
  <si>
    <t>Property Taxes</t>
  </si>
  <si>
    <t>Interest after Lien Execution</t>
  </si>
  <si>
    <t>Redemption Fees</t>
  </si>
  <si>
    <t>Mortgage Fees</t>
  </si>
  <si>
    <t>Yield Tax Interest</t>
  </si>
  <si>
    <t>Gravel/Excavation Tax Interest</t>
  </si>
  <si>
    <t>Returned Check Fees - Town Clerk</t>
  </si>
  <si>
    <t>Returned Check Fees - Tax Collector</t>
  </si>
  <si>
    <t>Tax Lien Costs</t>
  </si>
  <si>
    <t>Total 3186 Payment In Lieu of Taxes</t>
  </si>
  <si>
    <t>Total 3189 Other Taxes</t>
  </si>
  <si>
    <t>Taxes</t>
  </si>
  <si>
    <t>Total 3291 Returned Check Fees - Town Clerk</t>
  </si>
  <si>
    <t>Revenue from State of NH</t>
  </si>
  <si>
    <t>From General Fund</t>
  </si>
  <si>
    <t>From Proprietary Funds</t>
  </si>
  <si>
    <t>From Recreation CDs</t>
  </si>
  <si>
    <t>ex-112 Recording Secretery</t>
  </si>
  <si>
    <t>ex-742 Tax Lien Expense</t>
  </si>
  <si>
    <t>el-821 Mileage</t>
  </si>
  <si>
    <t>per-220 SS/FICA/Medi Town's Contribution</t>
  </si>
  <si>
    <t>pb-821 Mileage Reimbursement</t>
  </si>
  <si>
    <t>pb-835 Professional Services</t>
  </si>
  <si>
    <t>her-821 Mileage</t>
  </si>
  <si>
    <t>ac-130 Stipend</t>
  </si>
  <si>
    <t>fd-681 Rescue Equipment &amp; Supplies</t>
  </si>
  <si>
    <t>fd-120 Salaries - Monthly On-Call Response</t>
  </si>
  <si>
    <t>fd-121 P/T Salaries</t>
  </si>
  <si>
    <t>wd-39? Mailer/Postage</t>
  </si>
  <si>
    <t>he-675 Membership/Dues</t>
  </si>
  <si>
    <t>vp-578 Haven (formerly Safe Place)</t>
  </si>
  <si>
    <t>rec-841 Old Home Days</t>
  </si>
  <si>
    <t>Dept - BoS</t>
  </si>
  <si>
    <t>4900 Capital Outlay (Warrant articles)</t>
  </si>
  <si>
    <t>Total Annual Budget (Total Operating Budget + Capital Outlay)</t>
  </si>
  <si>
    <r>
      <t xml:space="preserve">Maximum Allowable Appropriations Voted At Meeting:
</t>
    </r>
    <r>
      <rPr>
        <b/>
        <i/>
        <sz val="9"/>
        <color rgb="FF000000"/>
        <rFont val="Tahoma"/>
        <family val="2"/>
      </rPr>
      <t>(Line 1 + Line 8 + Line 11 + line 14 + Line 15)</t>
    </r>
  </si>
  <si>
    <t>hw-651 Highway Equipment Repairs</t>
  </si>
  <si>
    <t>To Proprietary Fund</t>
  </si>
  <si>
    <t>To General Fund</t>
  </si>
  <si>
    <t>To Expendable Trust Funds</t>
  </si>
  <si>
    <t>Purchase of New FD Rescue/Pumper Vehicle</t>
  </si>
  <si>
    <t>FD CRF for Future FD Vehicle Purchases</t>
  </si>
  <si>
    <t>New Police Station CRF</t>
  </si>
  <si>
    <t>Highway Sand/Salt Storage Bldg. CRF</t>
  </si>
  <si>
    <t>Protection of Personnel Equipment CRF</t>
  </si>
  <si>
    <t>Municipal Mosquito Control ETF</t>
  </si>
  <si>
    <t>Cemetery CRF</t>
  </si>
  <si>
    <t>4909 Improvements, total</t>
  </si>
  <si>
    <t>4619 Forestry</t>
  </si>
  <si>
    <t>4619 Forestry, total</t>
  </si>
  <si>
    <t>3358.10 Town Clerk UCC Fees</t>
  </si>
  <si>
    <t>4316.10 Street Lighting - Other</t>
  </si>
  <si>
    <t>!D@nviLL3!</t>
  </si>
  <si>
    <t>per-xxx othter</t>
  </si>
  <si>
    <t>4150.10 Trustee of Trust Funds, total</t>
  </si>
  <si>
    <t>4210.20 · Animal Control, total</t>
  </si>
  <si>
    <t>4241.50 Electrical Inspection</t>
  </si>
  <si>
    <t>4241.50 Electrical Inspection, total</t>
  </si>
  <si>
    <t>Additional Bulk Pick-Up</t>
  </si>
  <si>
    <t>Ed Lang</t>
  </si>
  <si>
    <t>wd-395 Disposal - Recycle</t>
  </si>
  <si>
    <t>pk-490 Park Improvements</t>
  </si>
  <si>
    <t>ca-821 Mileage</t>
  </si>
  <si>
    <t>Date of</t>
  </si>
  <si>
    <t>BudCom "approval"</t>
  </si>
  <si>
    <t>Milfoil Control ETF</t>
  </si>
  <si>
    <t>Danville Infrastructure &amp; Facility non-CRF</t>
  </si>
  <si>
    <t>Colby Mem Libr'y Infrastructure &amp; Facility non-CRF</t>
  </si>
  <si>
    <t>3290.60 Civil Forfeitures</t>
  </si>
  <si>
    <t>Addition to the Safety Complex</t>
  </si>
  <si>
    <t>Build Highway Sand &amp; Salt Shed</t>
  </si>
  <si>
    <t>Design Plans for a New Police Station</t>
  </si>
  <si>
    <t>4611.20 Milfoil</t>
  </si>
  <si>
    <t>mi-692 Milfoil Treatment</t>
  </si>
  <si>
    <t>4611.20 Milfoil, total</t>
  </si>
  <si>
    <t>(increase)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</si>
  <si>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</si>
  <si>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</si>
  <si>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</si>
  <si>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</si>
  <si>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</si>
  <si>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</si>
  <si>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</si>
  <si>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</si>
  <si>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</si>
  <si>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2019-25</t>
  </si>
  <si>
    <t>2019-26</t>
  </si>
  <si>
    <t>2019-27</t>
  </si>
  <si>
    <t>2019-32</t>
  </si>
  <si>
    <t>2019-22</t>
  </si>
  <si>
    <t>2019-33</t>
  </si>
  <si>
    <t>(CP) Health/Dental Benefits for Town Clerk</t>
  </si>
  <si>
    <t>2019-28</t>
  </si>
  <si>
    <t>budget - expense</t>
  </si>
  <si>
    <t>Town Budget</t>
  </si>
  <si>
    <t>$</t>
  </si>
  <si>
    <t>%</t>
  </si>
  <si>
    <t>tc-610 TC Office Supplies</t>
  </si>
  <si>
    <t>Sheila Johannesen  - BoS Representative</t>
  </si>
  <si>
    <t>Sue Overstreet</t>
  </si>
  <si>
    <t>account</t>
  </si>
  <si>
    <t>% of budget</t>
  </si>
  <si>
    <t>2018 final expenditures</t>
  </si>
  <si>
    <t>vp-591 Child &amp; Family Services (Waypoint)</t>
  </si>
  <si>
    <t>vp-592 The Upper Room</t>
  </si>
  <si>
    <t>vp-593 Southern Rockingham Coalition</t>
  </si>
  <si>
    <t>he-XXX Spot Adulticiding (spraying?)</t>
  </si>
  <si>
    <t>bi-670 Inspector Books/Materials</t>
  </si>
  <si>
    <t>Colby Memorial Library Leach Field ETF</t>
  </si>
  <si>
    <t>4210.20 Animal Control</t>
  </si>
  <si>
    <t xml:space="preserve">2019-12 </t>
  </si>
  <si>
    <t>Bulk Pick-Up</t>
  </si>
  <si>
    <t>Animal Control Officer Compensation</t>
  </si>
  <si>
    <t>bi-390 Building Inspection Salary</t>
  </si>
  <si>
    <t>Mandated Replacement of SCBA for Fire Dept.</t>
  </si>
  <si>
    <t>(CP) Compensation for Elected ACO</t>
  </si>
  <si>
    <t>2020-08</t>
  </si>
  <si>
    <t>Long-Term Borrowing to Build a Police Station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</si>
  <si>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</si>
  <si>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</si>
  <si>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</si>
  <si>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</si>
  <si>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</si>
  <si>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</si>
  <si>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</si>
  <si>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</si>
  <si>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</si>
  <si>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</si>
  <si>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</si>
  <si>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</si>
  <si>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Estimated 2021</t>
  </si>
  <si>
    <t>2019  expenditures</t>
  </si>
  <si>
    <t>ex-115 Finance Director</t>
  </si>
  <si>
    <t>el-120 Ballot Clerk Salary/Stipend</t>
  </si>
  <si>
    <t>el-111 Janitor Salary/Stipend</t>
  </si>
  <si>
    <t>el-130 Supervisors Salary/Stipend</t>
  </si>
  <si>
    <t>el-134 Moderator Salary/Stipend</t>
  </si>
  <si>
    <t>gb-110 Custodian Salary/Services</t>
  </si>
  <si>
    <t>gb-422 Fuel/Propane</t>
  </si>
  <si>
    <t>fd-740 Station Equipment/Repair</t>
  </si>
  <si>
    <t>sw-612 Street Sweeping</t>
  </si>
  <si>
    <t>wd-390 Trash Curbside Collection Contract</t>
  </si>
  <si>
    <t>`</t>
  </si>
  <si>
    <t>3509.05 Uncleared Checks</t>
  </si>
  <si>
    <t>2020 budget</t>
  </si>
  <si>
    <t>4550.10 Library Administration, total</t>
  </si>
  <si>
    <t>Total Operating Budget:</t>
  </si>
  <si>
    <t>P</t>
  </si>
  <si>
    <t>4150.10 Accounting &amp; Financial Rpt. (Trustee of Trust Funds)</t>
  </si>
  <si>
    <t>3351.30 NH State Municipal Aid</t>
  </si>
  <si>
    <t>he-121 Secretary P/T</t>
  </si>
  <si>
    <t>fd-127 IT Support (salary)</t>
  </si>
  <si>
    <t>fd-822 Information Technology (equip. expense)</t>
  </si>
  <si>
    <t>el-135 Deputy Moderator Salary/Stipend</t>
  </si>
  <si>
    <t>el-822 Election Covid Response Grant</t>
  </si>
  <si>
    <t>hw-138A Road Agent</t>
  </si>
  <si>
    <t>hw-650A New Truck/Equipment lease</t>
  </si>
  <si>
    <t>hw-650 Highway Equipment (leased equipment)</t>
  </si>
  <si>
    <t>E</t>
  </si>
  <si>
    <t>default budget</t>
  </si>
  <si>
    <t>Operating budget minus</t>
  </si>
  <si>
    <t>fd-126 Fire Ward salary</t>
  </si>
  <si>
    <t>2021-05</t>
  </si>
  <si>
    <t>2021-06</t>
  </si>
  <si>
    <t>2021-07</t>
  </si>
  <si>
    <t>FD Equipment CRF</t>
  </si>
  <si>
    <t xml:space="preserve"> Operating Budget</t>
  </si>
  <si>
    <t>4550.90 Other Expenses</t>
  </si>
  <si>
    <t>4550.90 Other Expenses, total</t>
  </si>
  <si>
    <t>2021-09</t>
  </si>
  <si>
    <t>2021-08</t>
  </si>
  <si>
    <t>2021-10</t>
  </si>
  <si>
    <t>2021-11</t>
  </si>
  <si>
    <t>2021-12</t>
  </si>
  <si>
    <t>2021-13</t>
  </si>
  <si>
    <t>ACO Vehicle Replacement non-CRF</t>
  </si>
  <si>
    <t>2021-14</t>
  </si>
  <si>
    <t>Highway CRF</t>
  </si>
  <si>
    <t>4140 Election, Registration &amp; Statistics, total</t>
  </si>
  <si>
    <t>2020 expenditures</t>
  </si>
  <si>
    <t>2021 YTD expenses</t>
  </si>
  <si>
    <t>2021 YTD Revenue</t>
  </si>
  <si>
    <t>Estimated 2022</t>
  </si>
  <si>
    <t xml:space="preserve">% of BudCom </t>
  </si>
  <si>
    <t>Actual 2021 income minus estimated 2021 income:</t>
  </si>
  <si>
    <t>approved 2021</t>
  </si>
  <si>
    <t>Proposed 2022</t>
  </si>
  <si>
    <t>BudCom 2022</t>
  </si>
  <si>
    <t>BoS 2022</t>
  </si>
  <si>
    <t>3120.01 Land Use Change Taxes</t>
  </si>
  <si>
    <t>3197 Land use Change Tax Interest</t>
  </si>
  <si>
    <t>3197.01 Land use Change Tax Interest</t>
  </si>
  <si>
    <t>Total 3197 · Land use Change Tax Interest</t>
  </si>
  <si>
    <t>lib-830 Library Operation</t>
  </si>
  <si>
    <t>tc-xxx Asst. Salary</t>
  </si>
  <si>
    <t>gb-111 Custodian Salary/Services</t>
  </si>
  <si>
    <t>her-680 Other Expenses</t>
  </si>
  <si>
    <t>tf-830 Milliage</t>
  </si>
  <si>
    <t>cd-822 Hazzard Mitigation Plan</t>
  </si>
  <si>
    <t>ac-342 Software upgrades'</t>
  </si>
  <si>
    <t>hw-130 Road Agent Stipend</t>
  </si>
  <si>
    <t>Variables</t>
  </si>
  <si>
    <t>Town's FICA Contribution:</t>
  </si>
  <si>
    <t>times the eligible salary dollars</t>
  </si>
  <si>
    <t>Town's Medicare Contribution:</t>
  </si>
  <si>
    <t>Town's FICA/Medicare Contribution:</t>
  </si>
  <si>
    <t>times full-time salary dollars</t>
  </si>
  <si>
    <t>Unemployment:</t>
  </si>
  <si>
    <t>Workman's Compensation:</t>
  </si>
  <si>
    <t>.</t>
  </si>
  <si>
    <t>Document updated:</t>
  </si>
  <si>
    <t>pd-112 2nd Shift Differential (FT)</t>
  </si>
  <si>
    <t>pd-112 2nd Shift Differential (PT)</t>
  </si>
  <si>
    <t>pd-114 3rd Shift Differential (F/T)</t>
  </si>
  <si>
    <t>pd-114 3rd Shift Differential (P/T)</t>
  </si>
  <si>
    <t>pd-110 Salaries (F/T)</t>
  </si>
  <si>
    <t>pd-120 Salaries (P/T)</t>
  </si>
  <si>
    <t>pd-122 Prosecution Court (F/T)</t>
  </si>
  <si>
    <t>pd-122 Prosecution Court (P/T)</t>
  </si>
  <si>
    <t>pd-123 Detective Task Force (F/T)</t>
  </si>
  <si>
    <t>pd-123 Detective Task Force (P/T)</t>
  </si>
  <si>
    <t>pd-124 Training Labor (F/T)</t>
  </si>
  <si>
    <t>pd-124 Training Labor (P/T)</t>
  </si>
  <si>
    <t>pd-140 Overtime (F/T)</t>
  </si>
  <si>
    <t>psd-120 Special Detail F/T Salary</t>
  </si>
  <si>
    <t>lib-110 Salaries (F/T)</t>
  </si>
  <si>
    <t>lib-110 Salaries (P/T)</t>
  </si>
  <si>
    <t>hw-390 Contract Services (rentals)</t>
  </si>
  <si>
    <t>4930 Payments to other Governments</t>
  </si>
  <si>
    <t>4931.10 · County</t>
  </si>
  <si>
    <t>co-990 · Taxes Paid to County</t>
  </si>
  <si>
    <t>4930 · Payments to other Governments, total</t>
  </si>
  <si>
    <t>4931.10 · County, total</t>
  </si>
  <si>
    <t>2022-xx</t>
  </si>
  <si>
    <t>lib-110 Salaries (earned time/development)</t>
  </si>
  <si>
    <t>gb-441 Professional Services (Facilities Manager)</t>
  </si>
  <si>
    <t>he-xxx Health Office - Other</t>
  </si>
  <si>
    <t>4199.20 Budget Committee</t>
  </si>
  <si>
    <t>bc-110 Budget Committee Clerk</t>
  </si>
  <si>
    <t>4199.20 Budget Committee, total</t>
  </si>
  <si>
    <t>Life total:</t>
  </si>
  <si>
    <t>medical</t>
  </si>
  <si>
    <t>dental</t>
  </si>
  <si>
    <t>life</t>
  </si>
  <si>
    <t>STD</t>
  </si>
  <si>
    <t>F/T employee</t>
  </si>
  <si>
    <t>monthly med/dental total:</t>
  </si>
  <si>
    <t>annual med/dental total:</t>
  </si>
  <si>
    <t>Town's portion (85%):</t>
  </si>
  <si>
    <t>STD total:</t>
  </si>
  <si>
    <t>F/T (TBH) employee</t>
  </si>
  <si>
    <t>F/T Library employee</t>
  </si>
  <si>
    <t>F/T Highway employee</t>
  </si>
  <si>
    <t>flat rate for town</t>
  </si>
  <si>
    <t>4199 Other Government</t>
  </si>
  <si>
    <t>sorting for public hearing</t>
  </si>
  <si>
    <t>BOS rep</t>
  </si>
  <si>
    <t>hide</t>
  </si>
  <si>
    <t>keep</t>
  </si>
  <si>
    <t>Town Clerk</t>
  </si>
  <si>
    <t>sorting for BOS</t>
  </si>
  <si>
    <t>D</t>
  </si>
  <si>
    <t>F</t>
  </si>
  <si>
    <t>G</t>
  </si>
  <si>
    <t>L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</si>
  <si>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</si>
  <si>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</si>
  <si>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</si>
  <si>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</si>
  <si>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</si>
  <si>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</si>
  <si>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</si>
  <si>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</si>
  <si>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</si>
  <si>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</si>
  <si>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</si>
  <si>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</si>
  <si>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</si>
  <si>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X</t>
  </si>
  <si>
    <t>W</t>
  </si>
  <si>
    <t>Sort for Summary</t>
  </si>
  <si>
    <t>summary</t>
  </si>
  <si>
    <t>4150.10 Accounting &amp; Financial Report (Trustee of Trust Funds)</t>
  </si>
  <si>
    <t>4155.90 Other Expenses (Personnel)</t>
  </si>
  <si>
    <t>Tax Collector</t>
  </si>
  <si>
    <t>Treasurer</t>
  </si>
  <si>
    <t>Planning Board</t>
  </si>
  <si>
    <t>Zoning Appeals</t>
  </si>
  <si>
    <t>Heritage</t>
  </si>
  <si>
    <t>Police Chief</t>
  </si>
  <si>
    <t>ACO</t>
  </si>
  <si>
    <t>Fire Wards</t>
  </si>
  <si>
    <t>Road Agent</t>
  </si>
  <si>
    <t>Health Officer</t>
  </si>
  <si>
    <t>Conservation</t>
  </si>
  <si>
    <t>Forestry</t>
  </si>
  <si>
    <t>Town's NH Retirement Contribution (Group 2):</t>
  </si>
  <si>
    <t>Town's NH Retirement Contribution (Group1):</t>
  </si>
  <si>
    <t>(PD, FD)</t>
  </si>
  <si>
    <t>(all others)</t>
  </si>
  <si>
    <t>Date of BOS</t>
  </si>
  <si>
    <t>Approval</t>
  </si>
  <si>
    <t>Hide</t>
  </si>
  <si>
    <r>
      <t xml:space="preserve">THIS BUDGET SHALL BE POSTED WITH THE WARRANT
</t>
    </r>
    <r>
      <rPr>
        <sz val="12"/>
        <color rgb="FF000000"/>
        <rFont val="Arial"/>
        <family val="2"/>
      </rPr>
      <t>This form was posted with the warrant on: January 15, 2022</t>
    </r>
  </si>
  <si>
    <t>Rob Collins - Chairperson</t>
  </si>
  <si>
    <t>Jeff Steenson - Vice Chairperson</t>
  </si>
  <si>
    <t>Tom Billbrough</t>
  </si>
  <si>
    <t>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</si>
</sst>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10409]&quot;$&quot;#,##0;\(&quot;$&quot;#,##0\)"/>
    <numFmt numFmtId="165" formatCode="dd\-mmm\-yy"/>
    <numFmt numFmtId="166" formatCode="0.0%"/>
    <numFmt numFmtId="167" formatCode="0.0000%"/>
    <numFmt numFmtId="168" formatCode="_(&quot;$&quot;* #,##0_);_(&quot;$&quot;* \(#,##0\);_(&quot;$&quot;* &quot;-&quot;??_);_(@_)"/>
    <numFmt numFmtId="169" formatCode="&quot;$&quot;#,##0"/>
    <numFmt numFmtId="170" formatCode="[$-10409]&quot;$&quot;#,##0.00;\(&quot;$&quot;#,##0.00\)"/>
    <numFmt numFmtId="171" formatCode="[$-409]d\-mmm\-yy;@"/>
    <numFmt numFmtId="172" formatCode="mm/dd/yy;@"/>
    <numFmt numFmtId="173" formatCode="_(&quot;$&quot;* #,##0.00_);_(&quot;$&quot;* \(#,##0.00\);_(&quot;$&quot;* &quot;-&quot;_);_(@_)"/>
    <numFmt numFmtId="174" formatCode="#,##0.0000"/>
    <numFmt numFmtId="175" formatCode="_(&quot;$&quot;* #,##0.0000000_);_(&quot;$&quot;* \(#,##0.0000000\);_(&quot;$&quot;* &quot;-&quot;_);_(@_)"/>
    <numFmt numFmtId="176" formatCode="0.0000"/>
    <numFmt numFmtId="177" formatCode="_(&quot;$&quot;* #,##0.0000_);_(&quot;$&quot;* \(#,##0.0000\);_(&quot;$&quot;* &quot;-&quot;_);_(@_)"/>
  </numFmts>
  <fonts count="4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FFFFFF"/>
      <name val="Arial"/>
      <family val="2"/>
    </font>
    <font>
      <b/>
      <sz val="8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Courier New"/>
      <family val="3"/>
    </font>
    <font>
      <i/>
      <sz val="12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Courier New"/>
      <family val="3"/>
    </font>
    <font>
      <i/>
      <sz val="9"/>
      <color rgb="FF000000"/>
      <name val="Tahoma"/>
      <family val="2"/>
    </font>
    <font>
      <b/>
      <i/>
      <sz val="9"/>
      <color rgb="FF000000"/>
      <name val="Tahoma"/>
      <family val="2"/>
    </font>
    <font>
      <sz val="8"/>
      <name val="Tahoma"/>
      <family val="2"/>
    </font>
    <font>
      <sz val="8"/>
      <color theme="3" tint="0.3999755851924192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3" tint="0.39997558519241921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  <font>
      <sz val="10"/>
      <name val="Calibri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rgb="FF000000"/>
      <name val="Times New Roman"/>
      <family val="1"/>
    </font>
    <font>
      <b/>
      <sz val="8"/>
      <color theme="3" tint="0.39997558519241921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ck">
        <color rgb="FF696969"/>
      </left>
      <right style="thick">
        <color rgb="FF696969"/>
      </right>
      <top style="thick">
        <color rgb="FF696969"/>
      </top>
      <bottom/>
      <diagonal/>
    </border>
    <border>
      <left/>
      <right/>
      <top style="thick">
        <color rgb="FF696969"/>
      </top>
      <bottom/>
      <diagonal/>
    </border>
    <border>
      <left/>
      <right style="thick">
        <color rgb="FF696969"/>
      </right>
      <top style="thick">
        <color rgb="FF696969"/>
      </top>
      <bottom/>
      <diagonal/>
    </border>
    <border>
      <left style="thick">
        <color rgb="FF696969"/>
      </left>
      <right style="thick">
        <color rgb="FF696969"/>
      </right>
      <top/>
      <bottom style="thick">
        <color rgb="FF696969"/>
      </bottom>
      <diagonal/>
    </border>
    <border>
      <left/>
      <right style="thick">
        <color rgb="FF696969"/>
      </right>
      <top/>
      <bottom/>
      <diagonal/>
    </border>
    <border>
      <left style="thick">
        <color rgb="FF696969"/>
      </left>
      <right/>
      <top/>
      <bottom style="thick">
        <color rgb="FF696969"/>
      </bottom>
      <diagonal/>
    </border>
    <border>
      <left/>
      <right/>
      <top/>
      <bottom style="thick">
        <color rgb="FF696969"/>
      </bottom>
      <diagonal/>
    </border>
    <border>
      <left/>
      <right style="thick">
        <color rgb="FF696969"/>
      </right>
      <top/>
      <bottom style="thick">
        <color rgb="FF69696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auto="1"/>
      </right>
      <top/>
      <bottom/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auto="1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auto="1"/>
      </left>
      <right style="medium">
        <color auto="1"/>
      </right>
      <top/>
      <bottom/>
      <diagonal style="dotted">
        <color auto="1"/>
      </diagonal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25" fillId="0" borderId="0"/>
    <xf numFmtId="0" fontId="28" fillId="0" borderId="0" applyNumberFormat="0" applyFill="0" applyBorder="0" applyAlignment="0" applyProtection="0"/>
  </cellStyleXfs>
  <cellXfs count="538">
    <xf numFmtId="0" fontId="1" fillId="0" borderId="0" xfId="0" applyFont="1" applyFill="1" applyBorder="1"/>
    <xf numFmtId="0" fontId="9" fillId="2" borderId="12" xfId="0" applyNumberFormat="1" applyFont="1" applyFill="1" applyBorder="1" applyAlignment="1">
      <alignment horizontal="center" wrapText="1" readingOrder="1"/>
    </xf>
    <xf numFmtId="0" fontId="9" fillId="2" borderId="13" xfId="0" applyNumberFormat="1" applyFont="1" applyFill="1" applyBorder="1" applyAlignment="1">
      <alignment horizontal="center" wrapText="1" readingOrder="1"/>
    </xf>
    <xf numFmtId="0" fontId="10" fillId="2" borderId="13" xfId="0" applyNumberFormat="1" applyFont="1" applyFill="1" applyBorder="1" applyAlignment="1">
      <alignment horizontal="center" wrapText="1" readingOrder="1"/>
    </xf>
    <xf numFmtId="0" fontId="10" fillId="2" borderId="14" xfId="0" applyNumberFormat="1" applyFont="1" applyFill="1" applyBorder="1" applyAlignment="1">
      <alignment horizontal="center" wrapText="1" readingOrder="1"/>
    </xf>
    <xf numFmtId="0" fontId="9" fillId="4" borderId="13" xfId="0" applyNumberFormat="1" applyFont="1" applyFill="1" applyBorder="1" applyAlignment="1">
      <alignment horizontal="center" wrapText="1" readingOrder="1"/>
    </xf>
    <xf numFmtId="0" fontId="9" fillId="4" borderId="14" xfId="0" applyNumberFormat="1" applyFont="1" applyFill="1" applyBorder="1" applyAlignment="1">
      <alignment horizontal="center" wrapText="1" readingOrder="1"/>
    </xf>
    <xf numFmtId="0" fontId="11" fillId="5" borderId="9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vertical="top" wrapText="1" readingOrder="1"/>
    </xf>
    <xf numFmtId="0" fontId="9" fillId="2" borderId="14" xfId="0" applyNumberFormat="1" applyFont="1" applyFill="1" applyBorder="1" applyAlignment="1">
      <alignment horizontal="center" wrapText="1" readingOrder="1"/>
    </xf>
    <xf numFmtId="0" fontId="9" fillId="2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wrapText="1" readingOrder="1"/>
    </xf>
    <xf numFmtId="0" fontId="11" fillId="0" borderId="9" xfId="0" applyNumberFormat="1" applyFont="1" applyFill="1" applyBorder="1" applyAlignment="1">
      <alignment vertical="center" wrapText="1" readingOrder="1"/>
    </xf>
    <xf numFmtId="164" fontId="11" fillId="0" borderId="9" xfId="0" applyNumberFormat="1" applyFont="1" applyFill="1" applyBorder="1" applyAlignment="1">
      <alignment horizontal="right" vertical="center" wrapText="1" readingOrder="1"/>
    </xf>
    <xf numFmtId="164" fontId="12" fillId="0" borderId="14" xfId="0" applyNumberFormat="1" applyFont="1" applyFill="1" applyBorder="1" applyAlignment="1">
      <alignment horizontal="right" vertical="center" wrapText="1" readingOrder="1"/>
    </xf>
    <xf numFmtId="0" fontId="13" fillId="0" borderId="14" xfId="0" applyNumberFormat="1" applyFont="1" applyFill="1" applyBorder="1" applyAlignment="1">
      <alignment horizontal="right" vertical="center" wrapText="1" readingOrder="1"/>
    </xf>
    <xf numFmtId="0" fontId="14" fillId="0" borderId="17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164" fontId="12" fillId="0" borderId="0" xfId="0" applyNumberFormat="1" applyFont="1" applyFill="1" applyBorder="1" applyAlignment="1">
      <alignment horizontal="right" vertical="center" wrapText="1" readingOrder="1"/>
    </xf>
    <xf numFmtId="164" fontId="13" fillId="0" borderId="18" xfId="0" applyNumberFormat="1" applyFont="1" applyFill="1" applyBorder="1" applyAlignment="1">
      <alignment horizontal="right" vertical="center" wrapText="1" readingOrder="1"/>
    </xf>
    <xf numFmtId="164" fontId="13" fillId="0" borderId="21" xfId="0" applyNumberFormat="1" applyFont="1" applyFill="1" applyBorder="1" applyAlignment="1">
      <alignment horizontal="right" vertical="center" wrapText="1" readingOrder="1"/>
    </xf>
    <xf numFmtId="164" fontId="12" fillId="0" borderId="18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164" fontId="12" fillId="0" borderId="11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23" fillId="0" borderId="0" xfId="0" applyFont="1" applyFill="1" applyBorder="1"/>
    <xf numFmtId="44" fontId="23" fillId="0" borderId="0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0" xfId="0" applyFont="1" applyFill="1" applyBorder="1"/>
    <xf numFmtId="0" fontId="11" fillId="5" borderId="9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7" fontId="11" fillId="5" borderId="9" xfId="0" applyNumberFormat="1" applyFont="1" applyFill="1" applyBorder="1" applyAlignment="1">
      <alignment vertical="top" wrapText="1" readingOrder="1"/>
    </xf>
    <xf numFmtId="7" fontId="11" fillId="5" borderId="17" xfId="0" applyNumberFormat="1" applyFont="1" applyFill="1" applyBorder="1" applyAlignment="1">
      <alignment vertical="top" wrapText="1" readingOrder="1"/>
    </xf>
    <xf numFmtId="44" fontId="11" fillId="5" borderId="17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horizontal="left" vertical="top" wrapText="1" readingOrder="1"/>
    </xf>
    <xf numFmtId="0" fontId="24" fillId="0" borderId="0" xfId="0" applyFont="1" applyFill="1" applyBorder="1"/>
    <xf numFmtId="37" fontId="23" fillId="0" borderId="0" xfId="0" applyNumberFormat="1" applyFont="1" applyFill="1" applyBorder="1" applyAlignment="1">
      <alignment horizontal="center"/>
    </xf>
    <xf numFmtId="169" fontId="23" fillId="0" borderId="0" xfId="0" applyNumberFormat="1" applyFont="1" applyFill="1" applyBorder="1"/>
    <xf numFmtId="169" fontId="11" fillId="5" borderId="9" xfId="0" applyNumberFormat="1" applyFont="1" applyFill="1" applyBorder="1" applyAlignment="1">
      <alignment vertical="top" wrapText="1" readingOrder="1"/>
    </xf>
    <xf numFmtId="169" fontId="9" fillId="4" borderId="13" xfId="0" applyNumberFormat="1" applyFont="1" applyFill="1" applyBorder="1" applyAlignment="1">
      <alignment horizontal="center" wrapText="1" readingOrder="1"/>
    </xf>
    <xf numFmtId="5" fontId="9" fillId="2" borderId="9" xfId="0" applyNumberFormat="1" applyFont="1" applyFill="1" applyBorder="1" applyAlignment="1">
      <alignment vertical="top" wrapText="1" readingOrder="1"/>
    </xf>
    <xf numFmtId="170" fontId="9" fillId="2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1" fillId="8" borderId="9" xfId="0" applyNumberFormat="1" applyFont="1" applyFill="1" applyBorder="1" applyAlignment="1">
      <alignment vertical="top" wrapText="1" readingOrder="1"/>
    </xf>
    <xf numFmtId="0" fontId="11" fillId="8" borderId="9" xfId="0" applyNumberFormat="1" applyFont="1" applyFill="1" applyBorder="1" applyAlignment="1">
      <alignment horizontal="left" vertical="top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9" fillId="5" borderId="16" xfId="0" applyNumberFormat="1" applyFont="1" applyFill="1" applyBorder="1" applyAlignment="1">
      <alignment horizontal="right" vertical="center" wrapText="1" readingOrder="1"/>
    </xf>
    <xf numFmtId="0" fontId="9" fillId="2" borderId="9" xfId="0" applyNumberFormat="1" applyFont="1" applyFill="1" applyBorder="1" applyAlignment="1">
      <alignment vertical="center" wrapText="1" readingOrder="1"/>
    </xf>
    <xf numFmtId="164" fontId="9" fillId="2" borderId="9" xfId="0" applyNumberFormat="1" applyFont="1" applyFill="1" applyBorder="1" applyAlignment="1">
      <alignment vertical="center" wrapText="1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1" fillId="11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horizontal="center" vertical="center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164" fontId="11" fillId="8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horizontal="center" vertical="top" wrapText="1" readingOrder="1"/>
    </xf>
    <xf numFmtId="7" fontId="11" fillId="8" borderId="9" xfId="0" applyNumberFormat="1" applyFont="1" applyFill="1" applyBorder="1" applyAlignment="1">
      <alignment vertical="top" wrapText="1" readingOrder="1"/>
    </xf>
    <xf numFmtId="169" fontId="11" fillId="8" borderId="9" xfId="0" applyNumberFormat="1" applyFont="1" applyFill="1" applyBorder="1" applyAlignment="1">
      <alignment vertical="top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 readingOrder="1"/>
    </xf>
    <xf numFmtId="0" fontId="23" fillId="0" borderId="0" xfId="0" applyFont="1" applyFill="1" applyAlignment="1">
      <alignment vertical="center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9" fillId="4" borderId="28" xfId="0" applyNumberFormat="1" applyFont="1" applyFill="1" applyBorder="1" applyAlignment="1">
      <alignment horizontal="center" vertical="center" wrapText="1" readingOrder="1"/>
    </xf>
    <xf numFmtId="0" fontId="9" fillId="14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15" borderId="0" xfId="0" applyFont="1" applyFill="1" applyBorder="1" applyAlignment="1">
      <alignment vertical="center"/>
    </xf>
    <xf numFmtId="0" fontId="1" fillId="15" borderId="2" xfId="0" applyNumberFormat="1" applyFont="1" applyFill="1" applyBorder="1" applyAlignment="1">
      <alignment vertical="center" wrapText="1"/>
    </xf>
    <xf numFmtId="0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15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horizontal="center" vertical="center"/>
    </xf>
    <xf numFmtId="42" fontId="29" fillId="7" borderId="29" xfId="0" applyNumberFormat="1" applyFont="1" applyFill="1" applyBorder="1" applyAlignment="1">
      <alignment horizontal="center" vertical="center"/>
    </xf>
    <xf numFmtId="171" fontId="29" fillId="0" borderId="29" xfId="0" applyNumberFormat="1" applyFont="1" applyFill="1" applyBorder="1" applyAlignment="1">
      <alignment horizontal="center" vertical="center"/>
    </xf>
    <xf numFmtId="42" fontId="29" fillId="0" borderId="30" xfId="0" applyNumberFormat="1" applyFont="1" applyFill="1" applyBorder="1" applyAlignment="1">
      <alignment horizontal="center" vertical="center"/>
    </xf>
    <xf numFmtId="44" fontId="29" fillId="0" borderId="31" xfId="0" applyNumberFormat="1" applyFont="1" applyFill="1" applyBorder="1" applyAlignment="1">
      <alignment vertical="center"/>
    </xf>
    <xf numFmtId="42" fontId="29" fillId="0" borderId="31" xfId="0" applyNumberFormat="1" applyFont="1" applyFill="1" applyBorder="1" applyAlignment="1">
      <alignment vertical="center"/>
    </xf>
    <xf numFmtId="171" fontId="29" fillId="0" borderId="3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4" fontId="29" fillId="0" borderId="0" xfId="0" applyNumberFormat="1" applyFont="1" applyFill="1" applyAlignment="1">
      <alignment vertical="center"/>
    </xf>
    <xf numFmtId="44" fontId="29" fillId="0" borderId="29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vertical="center"/>
    </xf>
    <xf numFmtId="42" fontId="29" fillId="0" borderId="39" xfId="0" applyNumberFormat="1" applyFont="1" applyFill="1" applyBorder="1" applyAlignment="1">
      <alignment vertical="center"/>
    </xf>
    <xf numFmtId="166" fontId="29" fillId="0" borderId="40" xfId="0" applyNumberFormat="1" applyFont="1" applyFill="1" applyBorder="1" applyAlignment="1">
      <alignment horizontal="center" vertical="center"/>
    </xf>
    <xf numFmtId="44" fontId="27" fillId="0" borderId="29" xfId="0" applyNumberFormat="1" applyFont="1" applyFill="1" applyBorder="1" applyAlignment="1">
      <alignment vertical="center"/>
    </xf>
    <xf numFmtId="42" fontId="29" fillId="0" borderId="30" xfId="0" applyNumberFormat="1" applyFont="1" applyFill="1" applyBorder="1" applyAlignment="1">
      <alignment vertical="center"/>
    </xf>
    <xf numFmtId="44" fontId="29" fillId="0" borderId="30" xfId="0" applyNumberFormat="1" applyFont="1" applyFill="1" applyBorder="1" applyAlignment="1">
      <alignment vertical="center"/>
    </xf>
    <xf numFmtId="44" fontId="29" fillId="0" borderId="32" xfId="0" applyNumberFormat="1" applyFont="1" applyFill="1" applyBorder="1" applyAlignment="1">
      <alignment vertical="center"/>
    </xf>
    <xf numFmtId="42" fontId="29" fillId="0" borderId="32" xfId="0" applyNumberFormat="1" applyFont="1" applyFill="1" applyBorder="1" applyAlignment="1">
      <alignment vertical="center"/>
    </xf>
    <xf numFmtId="42" fontId="29" fillId="0" borderId="43" xfId="0" applyNumberFormat="1" applyFont="1" applyFill="1" applyBorder="1" applyAlignment="1">
      <alignment vertical="center"/>
    </xf>
    <xf numFmtId="166" fontId="29" fillId="0" borderId="44" xfId="0" applyNumberFormat="1" applyFont="1" applyFill="1" applyBorder="1" applyAlignment="1">
      <alignment horizontal="center" vertical="center"/>
    </xf>
    <xf numFmtId="172" fontId="29" fillId="0" borderId="29" xfId="0" applyNumberFormat="1" applyFont="1" applyFill="1" applyBorder="1" applyAlignment="1">
      <alignment horizontal="center" vertical="center"/>
    </xf>
    <xf numFmtId="44" fontId="27" fillId="0" borderId="30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Alignment="1">
      <alignment vertical="center"/>
    </xf>
    <xf numFmtId="44" fontId="29" fillId="0" borderId="29" xfId="0" applyNumberFormat="1" applyFont="1" applyFill="1" applyBorder="1" applyAlignment="1">
      <alignment horizontal="centerContinuous" vertical="center"/>
    </xf>
    <xf numFmtId="42" fontId="29" fillId="0" borderId="29" xfId="0" applyNumberFormat="1" applyFont="1" applyFill="1" applyBorder="1" applyAlignment="1">
      <alignment horizontal="centerContinuous" vertical="center"/>
    </xf>
    <xf numFmtId="0" fontId="29" fillId="12" borderId="0" xfId="0" applyFont="1" applyFill="1" applyAlignment="1">
      <alignment vertical="center"/>
    </xf>
    <xf numFmtId="44" fontId="29" fillId="12" borderId="29" xfId="0" applyNumberFormat="1" applyFont="1" applyFill="1" applyBorder="1" applyAlignment="1">
      <alignment vertical="center"/>
    </xf>
    <xf numFmtId="42" fontId="29" fillId="12" borderId="29" xfId="0" applyNumberFormat="1" applyFont="1" applyFill="1" applyBorder="1" applyAlignment="1">
      <alignment vertical="center"/>
    </xf>
    <xf numFmtId="42" fontId="29" fillId="12" borderId="39" xfId="0" applyNumberFormat="1" applyFont="1" applyFill="1" applyBorder="1" applyAlignment="1">
      <alignment vertical="center"/>
    </xf>
    <xf numFmtId="166" fontId="29" fillId="12" borderId="40" xfId="0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29" fillId="9" borderId="0" xfId="0" applyFont="1" applyFill="1" applyBorder="1" applyAlignment="1">
      <alignment vertical="center"/>
    </xf>
    <xf numFmtId="44" fontId="29" fillId="9" borderId="29" xfId="0" applyNumberFormat="1" applyFont="1" applyFill="1" applyBorder="1" applyAlignment="1">
      <alignment vertical="center"/>
    </xf>
    <xf numFmtId="42" fontId="29" fillId="9" borderId="39" xfId="0" applyNumberFormat="1" applyFont="1" applyFill="1" applyBorder="1" applyAlignment="1">
      <alignment vertical="center"/>
    </xf>
    <xf numFmtId="166" fontId="29" fillId="9" borderId="40" xfId="0" applyNumberFormat="1" applyFont="1" applyFill="1" applyBorder="1" applyAlignment="1">
      <alignment horizontal="center" vertical="center"/>
    </xf>
    <xf numFmtId="42" fontId="29" fillId="9" borderId="29" xfId="0" applyNumberFormat="1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0" xfId="0" applyFont="1" applyFill="1" applyBorder="1" applyAlignment="1">
      <alignment vertical="center"/>
    </xf>
    <xf numFmtId="44" fontId="29" fillId="13" borderId="29" xfId="0" applyNumberFormat="1" applyFont="1" applyFill="1" applyBorder="1" applyAlignment="1">
      <alignment vertical="center"/>
    </xf>
    <xf numFmtId="42" fontId="29" fillId="13" borderId="39" xfId="0" applyNumberFormat="1" applyFont="1" applyFill="1" applyBorder="1" applyAlignment="1">
      <alignment vertical="center"/>
    </xf>
    <xf numFmtId="166" fontId="29" fillId="13" borderId="40" xfId="0" applyNumberFormat="1" applyFont="1" applyFill="1" applyBorder="1" applyAlignment="1">
      <alignment horizontal="center" vertical="center"/>
    </xf>
    <xf numFmtId="42" fontId="29" fillId="13" borderId="29" xfId="0" applyNumberFormat="1" applyFont="1" applyFill="1" applyBorder="1" applyAlignment="1">
      <alignment vertical="center"/>
    </xf>
    <xf numFmtId="42" fontId="29" fillId="0" borderId="33" xfId="0" applyNumberFormat="1" applyFont="1" applyFill="1" applyBorder="1" applyAlignment="1">
      <alignment vertical="center"/>
    </xf>
    <xf numFmtId="166" fontId="29" fillId="0" borderId="34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vertical="center"/>
    </xf>
    <xf numFmtId="42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horizontal="center" vertical="center"/>
    </xf>
    <xf numFmtId="42" fontId="29" fillId="0" borderId="0" xfId="0" applyNumberFormat="1" applyFont="1" applyFill="1" applyBorder="1" applyAlignment="1">
      <alignment horizontal="right" vertical="center"/>
    </xf>
    <xf numFmtId="37" fontId="2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horizontal="left" vertical="center"/>
    </xf>
    <xf numFmtId="42" fontId="29" fillId="0" borderId="0" xfId="0" applyNumberFormat="1" applyFont="1" applyFill="1" applyBorder="1" applyAlignment="1">
      <alignment horizontal="left" vertical="center"/>
    </xf>
    <xf numFmtId="8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42" fontId="33" fillId="0" borderId="0" xfId="0" applyNumberFormat="1" applyFont="1" applyFill="1" applyBorder="1" applyAlignment="1">
      <alignment vertical="center"/>
    </xf>
    <xf numFmtId="10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3" fontId="29" fillId="18" borderId="31" xfId="0" applyNumberFormat="1" applyFont="1" applyFill="1" applyBorder="1" applyAlignment="1">
      <alignment vertical="center"/>
    </xf>
    <xf numFmtId="173" fontId="29" fillId="18" borderId="29" xfId="0" applyNumberFormat="1" applyFont="1" applyFill="1" applyBorder="1" applyAlignment="1">
      <alignment vertical="center"/>
    </xf>
    <xf numFmtId="44" fontId="29" fillId="18" borderId="29" xfId="0" applyNumberFormat="1" applyFont="1" applyFill="1" applyBorder="1" applyAlignment="1">
      <alignment vertical="center"/>
    </xf>
    <xf numFmtId="44" fontId="27" fillId="18" borderId="29" xfId="0" applyNumberFormat="1" applyFont="1" applyFill="1" applyBorder="1" applyAlignment="1">
      <alignment vertical="center"/>
    </xf>
    <xf numFmtId="44" fontId="29" fillId="18" borderId="30" xfId="0" applyNumberFormat="1" applyFont="1" applyFill="1" applyBorder="1" applyAlignment="1">
      <alignment vertical="center"/>
    </xf>
    <xf numFmtId="44" fontId="27" fillId="18" borderId="30" xfId="0" applyNumberFormat="1" applyFont="1" applyFill="1" applyBorder="1" applyAlignment="1">
      <alignment vertical="center"/>
    </xf>
    <xf numFmtId="42" fontId="29" fillId="18" borderId="31" xfId="0" applyNumberFormat="1" applyFont="1" applyFill="1" applyBorder="1" applyAlignment="1">
      <alignment vertical="center"/>
    </xf>
    <xf numFmtId="42" fontId="29" fillId="18" borderId="30" xfId="0" applyNumberFormat="1" applyFont="1" applyFill="1" applyBorder="1" applyAlignment="1">
      <alignment vertical="center"/>
    </xf>
    <xf numFmtId="42" fontId="29" fillId="18" borderId="29" xfId="0" applyNumberFormat="1" applyFont="1" applyFill="1" applyBorder="1" applyAlignment="1">
      <alignment vertical="center"/>
    </xf>
    <xf numFmtId="44" fontId="29" fillId="18" borderId="29" xfId="0" applyNumberFormat="1" applyFont="1" applyFill="1" applyBorder="1" applyAlignment="1">
      <alignment horizontal="centerContinuous" vertical="center"/>
    </xf>
    <xf numFmtId="42" fontId="29" fillId="0" borderId="22" xfId="0" applyNumberFormat="1" applyFont="1" applyFill="1" applyBorder="1" applyAlignment="1">
      <alignment horizontal="center" vertical="center"/>
    </xf>
    <xf numFmtId="42" fontId="29" fillId="0" borderId="29" xfId="0" applyNumberFormat="1" applyFont="1" applyFill="1" applyBorder="1" applyAlignment="1"/>
    <xf numFmtId="44" fontId="27" fillId="18" borderId="29" xfId="0" applyNumberFormat="1" applyFont="1" applyFill="1" applyBorder="1" applyAlignment="1"/>
    <xf numFmtId="44" fontId="27" fillId="0" borderId="29" xfId="0" applyNumberFormat="1" applyFont="1" applyBorder="1" applyAlignment="1"/>
    <xf numFmtId="0" fontId="11" fillId="5" borderId="9" xfId="0" applyNumberFormat="1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6" borderId="0" xfId="0" applyFont="1" applyFill="1" applyAlignment="1">
      <alignment vertical="center"/>
    </xf>
    <xf numFmtId="42" fontId="29" fillId="0" borderId="0" xfId="0" applyNumberFormat="1" applyFont="1" applyFill="1" applyBorder="1" applyAlignment="1">
      <alignment horizontal="center" vertical="center"/>
    </xf>
    <xf numFmtId="42" fontId="29" fillId="0" borderId="0" xfId="0" applyNumberFormat="1" applyFont="1" applyFill="1" applyBorder="1" applyAlignment="1">
      <alignment horizontal="centerContinuous" vertical="center"/>
    </xf>
    <xf numFmtId="44" fontId="29" fillId="0" borderId="22" xfId="0" applyNumberFormat="1" applyFont="1" applyFill="1" applyBorder="1" applyAlignment="1">
      <alignment vertical="center"/>
    </xf>
    <xf numFmtId="10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Alignment="1">
      <alignment vertical="center"/>
    </xf>
    <xf numFmtId="44" fontId="29" fillId="0" borderId="23" xfId="0" applyNumberFormat="1" applyFont="1" applyFill="1" applyBorder="1" applyAlignment="1">
      <alignment horizontal="center" vertical="center"/>
    </xf>
    <xf numFmtId="42" fontId="29" fillId="0" borderId="23" xfId="0" applyNumberFormat="1" applyFont="1" applyFill="1" applyBorder="1" applyAlignment="1">
      <alignment horizontal="center" vertical="center"/>
    </xf>
    <xf numFmtId="42" fontId="29" fillId="0" borderId="24" xfId="0" applyNumberFormat="1" applyFont="1" applyFill="1" applyBorder="1" applyAlignment="1">
      <alignment horizontal="center" vertical="center"/>
    </xf>
    <xf numFmtId="44" fontId="29" fillId="0" borderId="24" xfId="0" applyNumberFormat="1" applyFont="1" applyFill="1" applyBorder="1" applyAlignment="1">
      <alignment horizontal="center" vertical="center"/>
    </xf>
    <xf numFmtId="44" fontId="29" fillId="0" borderId="23" xfId="0" applyNumberFormat="1" applyFont="1" applyFill="1" applyBorder="1" applyAlignment="1">
      <alignment vertical="center"/>
    </xf>
    <xf numFmtId="42" fontId="29" fillId="0" borderId="23" xfId="0" applyNumberFormat="1" applyFont="1" applyFill="1" applyBorder="1" applyAlignment="1">
      <alignment vertical="center"/>
    </xf>
    <xf numFmtId="44" fontId="29" fillId="0" borderId="25" xfId="0" applyNumberFormat="1" applyFont="1" applyFill="1" applyBorder="1" applyAlignment="1">
      <alignment horizontal="center" vertical="center"/>
    </xf>
    <xf numFmtId="166" fontId="29" fillId="0" borderId="25" xfId="0" applyNumberFormat="1" applyFont="1" applyFill="1" applyBorder="1" applyAlignment="1">
      <alignment horizontal="center" vertical="center"/>
    </xf>
    <xf numFmtId="44" fontId="29" fillId="0" borderId="24" xfId="0" applyNumberFormat="1" applyFont="1" applyFill="1" applyBorder="1" applyAlignment="1">
      <alignment vertical="center"/>
    </xf>
    <xf numFmtId="42" fontId="29" fillId="0" borderId="2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2" fontId="29" fillId="0" borderId="22" xfId="0" applyNumberFormat="1" applyFont="1" applyFill="1" applyBorder="1" applyAlignment="1">
      <alignment vertical="center"/>
    </xf>
    <xf numFmtId="44" fontId="29" fillId="0" borderId="26" xfId="0" applyNumberFormat="1" applyFont="1" applyFill="1" applyBorder="1" applyAlignment="1">
      <alignment vertical="center"/>
    </xf>
    <xf numFmtId="42" fontId="29" fillId="0" borderId="26" xfId="0" applyNumberFormat="1" applyFont="1" applyFill="1" applyBorder="1" applyAlignment="1">
      <alignment vertical="center"/>
    </xf>
    <xf numFmtId="44" fontId="29" fillId="0" borderId="27" xfId="0" applyNumberFormat="1" applyFont="1" applyFill="1" applyBorder="1" applyAlignment="1">
      <alignment vertical="center"/>
    </xf>
    <xf numFmtId="42" fontId="29" fillId="0" borderId="27" xfId="0" applyNumberFormat="1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vertical="center"/>
    </xf>
    <xf numFmtId="44" fontId="27" fillId="0" borderId="23" xfId="0" applyNumberFormat="1" applyFont="1" applyFill="1" applyBorder="1" applyAlignment="1">
      <alignment vertical="center"/>
    </xf>
    <xf numFmtId="44" fontId="27" fillId="0" borderId="24" xfId="0" applyNumberFormat="1" applyFont="1" applyFill="1" applyBorder="1" applyAlignment="1">
      <alignment vertical="center"/>
    </xf>
    <xf numFmtId="168" fontId="29" fillId="0" borderId="27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4" fontId="29" fillId="0" borderId="0" xfId="0" applyNumberFormat="1" applyFont="1" applyFill="1" applyBorder="1" applyAlignment="1">
      <alignment horizontal="centerContinuous" vertical="center"/>
    </xf>
    <xf numFmtId="10" fontId="29" fillId="0" borderId="0" xfId="0" applyNumberFormat="1" applyFont="1" applyFill="1" applyBorder="1" applyAlignment="1">
      <alignment horizontal="centerContinuous" vertical="center"/>
    </xf>
    <xf numFmtId="10" fontId="29" fillId="0" borderId="0" xfId="0" applyNumberFormat="1" applyFont="1" applyFill="1" applyBorder="1" applyAlignment="1">
      <alignment vertical="center"/>
    </xf>
    <xf numFmtId="168" fontId="29" fillId="0" borderId="26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Continuous" vertical="center"/>
    </xf>
    <xf numFmtId="167" fontId="29" fillId="0" borderId="0" xfId="0" applyNumberFormat="1" applyFont="1" applyFill="1" applyBorder="1" applyAlignment="1">
      <alignment horizontal="centerContinuous" vertical="center"/>
    </xf>
    <xf numFmtId="44" fontId="29" fillId="0" borderId="0" xfId="0" applyNumberFormat="1" applyFont="1" applyFill="1" applyBorder="1" applyAlignment="1">
      <alignment horizontal="right" vertical="center"/>
    </xf>
    <xf numFmtId="44" fontId="29" fillId="18" borderId="31" xfId="0" applyNumberFormat="1" applyFont="1" applyFill="1" applyBorder="1" applyAlignment="1">
      <alignment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vertical="center"/>
    </xf>
    <xf numFmtId="44" fontId="29" fillId="19" borderId="29" xfId="0" applyNumberFormat="1" applyFont="1" applyFill="1" applyBorder="1" applyAlignment="1">
      <alignment vertical="center"/>
    </xf>
    <xf numFmtId="42" fontId="29" fillId="19" borderId="29" xfId="0" applyNumberFormat="1" applyFont="1" applyFill="1" applyBorder="1" applyAlignment="1">
      <alignment vertical="center"/>
    </xf>
    <xf numFmtId="42" fontId="29" fillId="19" borderId="39" xfId="0" applyNumberFormat="1" applyFont="1" applyFill="1" applyBorder="1" applyAlignment="1">
      <alignment vertical="center"/>
    </xf>
    <xf numFmtId="166" fontId="29" fillId="19" borderId="40" xfId="0" applyNumberFormat="1" applyFont="1" applyFill="1" applyBorder="1" applyAlignment="1">
      <alignment horizontal="center" vertical="center"/>
    </xf>
    <xf numFmtId="0" fontId="29" fillId="19" borderId="0" xfId="0" applyFont="1" applyFill="1" applyAlignment="1">
      <alignment vertical="center"/>
    </xf>
    <xf numFmtId="166" fontId="29" fillId="7" borderId="40" xfId="0" applyNumberFormat="1" applyFont="1" applyFill="1" applyBorder="1" applyAlignment="1">
      <alignment horizontal="center" vertical="center"/>
    </xf>
    <xf numFmtId="171" fontId="29" fillId="7" borderId="29" xfId="0" applyNumberFormat="1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44" fontId="29" fillId="7" borderId="29" xfId="0" applyNumberFormat="1" applyFont="1" applyFill="1" applyBorder="1" applyAlignment="1">
      <alignment horizontal="center" vertical="center"/>
    </xf>
    <xf numFmtId="42" fontId="29" fillId="7" borderId="39" xfId="0" applyNumberFormat="1" applyFont="1" applyFill="1" applyBorder="1" applyAlignment="1">
      <alignment horizontal="center" vertical="center"/>
    </xf>
    <xf numFmtId="42" fontId="27" fillId="0" borderId="29" xfId="0" applyNumberFormat="1" applyFont="1" applyFill="1" applyBorder="1" applyAlignment="1">
      <alignment vertical="center"/>
    </xf>
    <xf numFmtId="10" fontId="33" fillId="6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vertical="center"/>
    </xf>
    <xf numFmtId="0" fontId="33" fillId="21" borderId="0" xfId="0" applyFont="1" applyFill="1" applyBorder="1" applyAlignment="1">
      <alignment vertical="center"/>
    </xf>
    <xf numFmtId="0" fontId="33" fillId="22" borderId="0" xfId="0" applyFont="1" applyFill="1" applyBorder="1" applyAlignment="1">
      <alignment vertical="center"/>
    </xf>
    <xf numFmtId="0" fontId="33" fillId="9" borderId="0" xfId="0" applyFont="1" applyFill="1" applyBorder="1" applyAlignment="1">
      <alignment vertical="center"/>
    </xf>
    <xf numFmtId="44" fontId="29" fillId="0" borderId="29" xfId="0" applyNumberFormat="1" applyFont="1" applyFill="1" applyBorder="1" applyAlignment="1">
      <alignment horizontal="center" vertical="center"/>
    </xf>
    <xf numFmtId="44" fontId="27" fillId="0" borderId="29" xfId="0" applyNumberFormat="1" applyFont="1" applyBorder="1"/>
    <xf numFmtId="44" fontId="34" fillId="0" borderId="29" xfId="0" applyNumberFormat="1" applyFont="1" applyBorder="1"/>
    <xf numFmtId="42" fontId="29" fillId="0" borderId="45" xfId="0" applyNumberFormat="1" applyFont="1" applyFill="1" applyBorder="1" applyAlignment="1">
      <alignment vertical="center"/>
    </xf>
    <xf numFmtId="42" fontId="29" fillId="0" borderId="45" xfId="0" applyNumberFormat="1" applyFont="1" applyFill="1" applyBorder="1" applyAlignment="1">
      <alignment horizontal="center" vertical="center"/>
    </xf>
    <xf numFmtId="173" fontId="29" fillId="0" borderId="45" xfId="0" applyNumberFormat="1" applyFont="1" applyFill="1" applyBorder="1" applyAlignment="1">
      <alignment vertical="center"/>
    </xf>
    <xf numFmtId="49" fontId="29" fillId="0" borderId="46" xfId="0" applyNumberFormat="1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/>
    </xf>
    <xf numFmtId="44" fontId="27" fillId="0" borderId="23" xfId="0" applyNumberFormat="1" applyFont="1" applyBorder="1"/>
    <xf numFmtId="44" fontId="27" fillId="0" borderId="24" xfId="0" applyNumberFormat="1" applyFont="1" applyBorder="1"/>
    <xf numFmtId="44" fontId="29" fillId="18" borderId="29" xfId="0" applyNumberFormat="1" applyFont="1" applyFill="1" applyBorder="1" applyAlignment="1">
      <alignment horizontal="center" vertical="center"/>
    </xf>
    <xf numFmtId="42" fontId="29" fillId="0" borderId="33" xfId="0" applyNumberFormat="1" applyFont="1" applyFill="1" applyBorder="1" applyAlignment="1">
      <alignment horizontal="centerContinuous" vertical="center"/>
    </xf>
    <xf numFmtId="166" fontId="29" fillId="0" borderId="34" xfId="0" applyNumberFormat="1" applyFont="1" applyFill="1" applyBorder="1" applyAlignment="1">
      <alignment horizontal="centerContinuous" vertical="center"/>
    </xf>
    <xf numFmtId="171" fontId="29" fillId="18" borderId="30" xfId="0" applyNumberFormat="1" applyFont="1" applyFill="1" applyBorder="1" applyAlignment="1">
      <alignment horizontal="center" vertical="center"/>
    </xf>
    <xf numFmtId="42" fontId="29" fillId="0" borderId="35" xfId="0" applyNumberFormat="1" applyFont="1" applyFill="1" applyBorder="1" applyAlignment="1">
      <alignment horizontal="centerContinuous" vertical="center"/>
    </xf>
    <xf numFmtId="166" fontId="29" fillId="0" borderId="36" xfId="0" applyNumberFormat="1" applyFont="1" applyFill="1" applyBorder="1" applyAlignment="1">
      <alignment horizontal="center" vertical="center"/>
    </xf>
    <xf numFmtId="42" fontId="29" fillId="0" borderId="37" xfId="0" applyNumberFormat="1" applyFont="1" applyFill="1" applyBorder="1" applyAlignment="1">
      <alignment vertical="center"/>
    </xf>
    <xf numFmtId="166" fontId="29" fillId="0" borderId="38" xfId="0" applyNumberFormat="1" applyFont="1" applyFill="1" applyBorder="1" applyAlignment="1">
      <alignment horizontal="center" vertical="center"/>
    </xf>
    <xf numFmtId="42" fontId="29" fillId="0" borderId="41" xfId="0" applyNumberFormat="1" applyFont="1" applyFill="1" applyBorder="1" applyAlignment="1">
      <alignment vertical="center"/>
    </xf>
    <xf numFmtId="166" fontId="29" fillId="0" borderId="42" xfId="0" applyNumberFormat="1" applyFont="1" applyFill="1" applyBorder="1" applyAlignment="1">
      <alignment horizontal="center" vertical="center"/>
    </xf>
    <xf numFmtId="44" fontId="27" fillId="0" borderId="30" xfId="0" applyNumberFormat="1" applyFont="1" applyBorder="1"/>
    <xf numFmtId="42" fontId="27" fillId="0" borderId="30" xfId="0" applyNumberFormat="1" applyFont="1" applyFill="1" applyBorder="1" applyAlignment="1">
      <alignment vertical="center"/>
    </xf>
    <xf numFmtId="42" fontId="27" fillId="0" borderId="29" xfId="0" applyNumberFormat="1" applyFont="1" applyFill="1" applyBorder="1" applyAlignment="1"/>
    <xf numFmtId="42" fontId="29" fillId="0" borderId="0" xfId="0" applyNumberFormat="1" applyFont="1" applyFill="1" applyAlignment="1">
      <alignment vertical="center"/>
    </xf>
    <xf numFmtId="164" fontId="11" fillId="5" borderId="9" xfId="0" applyNumberFormat="1" applyFont="1" applyFill="1" applyBorder="1" applyAlignment="1">
      <alignment vertical="center" wrapText="1" readingOrder="1"/>
    </xf>
    <xf numFmtId="0" fontId="29" fillId="0" borderId="45" xfId="0" applyFont="1" applyFill="1" applyBorder="1" applyAlignment="1">
      <alignment vertical="center" wrapText="1"/>
    </xf>
    <xf numFmtId="0" fontId="30" fillId="0" borderId="4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2" fillId="0" borderId="0" xfId="2" applyFont="1" applyFill="1" applyAlignment="1">
      <alignment vertical="center" wrapText="1"/>
    </xf>
    <xf numFmtId="0" fontId="29" fillId="0" borderId="0" xfId="0" applyFont="1" applyFill="1" applyBorder="1" applyAlignment="1">
      <alignment horizontal="right" vertical="center" wrapText="1"/>
    </xf>
    <xf numFmtId="42" fontId="29" fillId="7" borderId="29" xfId="0" applyNumberFormat="1" applyFont="1" applyFill="1" applyBorder="1" applyAlignment="1">
      <alignment vertical="center"/>
    </xf>
    <xf numFmtId="42" fontId="27" fillId="0" borderId="29" xfId="0" applyNumberFormat="1" applyFont="1" applyBorder="1"/>
    <xf numFmtId="42" fontId="29" fillId="7" borderId="31" xfId="0" applyNumberFormat="1" applyFont="1" applyFill="1" applyBorder="1" applyAlignment="1">
      <alignment vertical="center"/>
    </xf>
    <xf numFmtId="42" fontId="27" fillId="7" borderId="29" xfId="0" applyNumberFormat="1" applyFont="1" applyFill="1" applyBorder="1" applyAlignment="1">
      <alignment vertical="center"/>
    </xf>
    <xf numFmtId="42" fontId="27" fillId="7" borderId="29" xfId="0" applyNumberFormat="1" applyFont="1" applyFill="1" applyBorder="1"/>
    <xf numFmtId="42" fontId="27" fillId="7" borderId="30" xfId="0" applyNumberFormat="1" applyFont="1" applyFill="1" applyBorder="1" applyAlignment="1">
      <alignment vertical="center"/>
    </xf>
    <xf numFmtId="0" fontId="29" fillId="22" borderId="0" xfId="0" applyFont="1" applyFill="1" applyAlignment="1">
      <alignment vertical="center"/>
    </xf>
    <xf numFmtId="44" fontId="29" fillId="22" borderId="29" xfId="0" applyNumberFormat="1" applyFont="1" applyFill="1" applyBorder="1" applyAlignment="1">
      <alignment vertical="center"/>
    </xf>
    <xf numFmtId="42" fontId="29" fillId="22" borderId="29" xfId="0" applyNumberFormat="1" applyFont="1" applyFill="1" applyBorder="1" applyAlignment="1">
      <alignment vertical="center"/>
    </xf>
    <xf numFmtId="42" fontId="29" fillId="22" borderId="39" xfId="0" applyNumberFormat="1" applyFont="1" applyFill="1" applyBorder="1" applyAlignment="1">
      <alignment vertical="center"/>
    </xf>
    <xf numFmtId="166" fontId="29" fillId="22" borderId="40" xfId="0" applyNumberFormat="1" applyFont="1" applyFill="1" applyBorder="1" applyAlignment="1">
      <alignment horizontal="center" vertical="center"/>
    </xf>
    <xf numFmtId="42" fontId="29" fillId="22" borderId="41" xfId="0" applyNumberFormat="1" applyFont="1" applyFill="1" applyBorder="1" applyAlignment="1">
      <alignment vertical="center"/>
    </xf>
    <xf numFmtId="166" fontId="29" fillId="22" borderId="42" xfId="0" applyNumberFormat="1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vertical="center"/>
    </xf>
    <xf numFmtId="49" fontId="0" fillId="0" borderId="0" xfId="0" applyNumberFormat="1"/>
    <xf numFmtId="171" fontId="29" fillId="17" borderId="30" xfId="0" applyNumberFormat="1" applyFont="1" applyFill="1" applyBorder="1" applyAlignment="1">
      <alignment horizontal="center" vertical="center"/>
    </xf>
    <xf numFmtId="171" fontId="29" fillId="17" borderId="2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44" fontId="27" fillId="0" borderId="0" xfId="0" applyNumberFormat="1" applyFont="1"/>
    <xf numFmtId="168" fontId="27" fillId="0" borderId="29" xfId="0" applyNumberFormat="1" applyFont="1" applyFill="1" applyBorder="1" applyAlignment="1">
      <alignment vertical="center"/>
    </xf>
    <xf numFmtId="174" fontId="29" fillId="0" borderId="0" xfId="0" applyNumberFormat="1" applyFont="1" applyFill="1" applyAlignment="1">
      <alignment horizontal="center" vertical="center"/>
    </xf>
    <xf numFmtId="174" fontId="29" fillId="0" borderId="0" xfId="0" applyNumberFormat="1" applyFont="1" applyFill="1" applyBorder="1" applyAlignment="1">
      <alignment horizontal="center" vertical="center" wrapText="1"/>
    </xf>
    <xf numFmtId="44" fontId="27" fillId="0" borderId="47" xfId="0" applyNumberFormat="1" applyFont="1" applyFill="1" applyBorder="1"/>
    <xf numFmtId="44" fontId="27" fillId="0" borderId="0" xfId="0" applyNumberFormat="1" applyFont="1" applyFill="1" applyBorder="1"/>
    <xf numFmtId="44" fontId="31" fillId="18" borderId="29" xfId="0" applyNumberFormat="1" applyFont="1" applyFill="1" applyBorder="1" applyAlignment="1">
      <alignment vertical="center"/>
    </xf>
    <xf numFmtId="0" fontId="29" fillId="23" borderId="0" xfId="0" applyFont="1" applyFill="1" applyAlignment="1">
      <alignment vertical="center"/>
    </xf>
    <xf numFmtId="0" fontId="29" fillId="23" borderId="0" xfId="0" applyFont="1" applyFill="1" applyBorder="1" applyAlignment="1">
      <alignment vertical="center"/>
    </xf>
    <xf numFmtId="44" fontId="27" fillId="0" borderId="49" xfId="0" applyNumberFormat="1" applyFont="1" applyBorder="1"/>
    <xf numFmtId="42" fontId="27" fillId="0" borderId="49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right" vertical="center" wrapText="1"/>
    </xf>
    <xf numFmtId="49" fontId="35" fillId="0" borderId="0" xfId="0" applyNumberFormat="1" applyFont="1" applyAlignment="1">
      <alignment vertical="center"/>
    </xf>
    <xf numFmtId="0" fontId="25" fillId="0" borderId="0" xfId="0" applyFont="1" applyFill="1" applyBorder="1"/>
    <xf numFmtId="4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44" fontId="25" fillId="0" borderId="0" xfId="0" applyNumberFormat="1" applyFont="1" applyFill="1" applyBorder="1"/>
    <xf numFmtId="175" fontId="7" fillId="0" borderId="0" xfId="0" applyNumberFormat="1" applyFont="1" applyAlignment="1">
      <alignment vertical="center"/>
    </xf>
    <xf numFmtId="0" fontId="29" fillId="22" borderId="0" xfId="0" applyFont="1" applyFill="1" applyAlignment="1">
      <alignment horizontal="left" vertical="center"/>
    </xf>
    <xf numFmtId="174" fontId="2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4" fontId="29" fillId="0" borderId="0" xfId="0" applyNumberFormat="1" applyFont="1" applyFill="1" applyAlignment="1">
      <alignment horizontal="center" vertical="center"/>
    </xf>
    <xf numFmtId="42" fontId="29" fillId="0" borderId="0" xfId="0" applyNumberFormat="1" applyFont="1" applyFill="1" applyAlignment="1">
      <alignment horizontal="center" vertical="center"/>
    </xf>
    <xf numFmtId="168" fontId="29" fillId="7" borderId="0" xfId="0" applyNumberFormat="1" applyFont="1" applyFill="1" applyAlignment="1">
      <alignment horizontal="center" vertical="center"/>
    </xf>
    <xf numFmtId="42" fontId="29" fillId="7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9" fontId="29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4" fontId="29" fillId="0" borderId="0" xfId="0" applyNumberFormat="1" applyFont="1" applyFill="1" applyBorder="1" applyAlignment="1">
      <alignment horizontal="center" vertical="center" wrapText="1"/>
    </xf>
    <xf numFmtId="44" fontId="29" fillId="0" borderId="50" xfId="0" applyNumberFormat="1" applyFont="1" applyFill="1" applyBorder="1" applyAlignment="1">
      <alignment vertical="center"/>
    </xf>
    <xf numFmtId="42" fontId="29" fillId="0" borderId="50" xfId="0" applyNumberFormat="1" applyFont="1" applyFill="1" applyBorder="1" applyAlignment="1">
      <alignment vertical="center"/>
    </xf>
    <xf numFmtId="42" fontId="29" fillId="0" borderId="51" xfId="0" applyNumberFormat="1" applyFont="1" applyFill="1" applyBorder="1" applyAlignment="1">
      <alignment vertical="center"/>
    </xf>
    <xf numFmtId="166" fontId="29" fillId="0" borderId="52" xfId="0" applyNumberFormat="1" applyFont="1" applyFill="1" applyBorder="1" applyAlignment="1">
      <alignment horizontal="center" vertical="center"/>
    </xf>
    <xf numFmtId="173" fontId="29" fillId="18" borderId="50" xfId="0" applyNumberFormat="1" applyFont="1" applyFill="1" applyBorder="1" applyAlignment="1">
      <alignment vertical="center"/>
    </xf>
    <xf numFmtId="42" fontId="29" fillId="18" borderId="50" xfId="0" applyNumberFormat="1" applyFont="1" applyFill="1" applyBorder="1" applyAlignment="1">
      <alignment vertical="center"/>
    </xf>
    <xf numFmtId="171" fontId="29" fillId="12" borderId="29" xfId="0" applyNumberFormat="1" applyFont="1" applyFill="1" applyBorder="1" applyAlignment="1">
      <alignment horizontal="center" vertical="center"/>
    </xf>
    <xf numFmtId="44" fontId="31" fillId="18" borderId="30" xfId="0" applyNumberFormat="1" applyFont="1" applyFill="1" applyBorder="1" applyAlignment="1">
      <alignment vertical="center"/>
    </xf>
    <xf numFmtId="44" fontId="27" fillId="0" borderId="50" xfId="0" applyNumberFormat="1" applyFont="1" applyFill="1" applyBorder="1" applyAlignment="1">
      <alignment vertical="center"/>
    </xf>
    <xf numFmtId="42" fontId="27" fillId="0" borderId="50" xfId="0" applyNumberFormat="1" applyFont="1" applyFill="1" applyBorder="1" applyAlignment="1">
      <alignment vertical="center"/>
    </xf>
    <xf numFmtId="42" fontId="27" fillId="0" borderId="53" xfId="0" applyNumberFormat="1" applyFont="1" applyFill="1" applyBorder="1" applyAlignment="1">
      <alignment vertical="center"/>
    </xf>
    <xf numFmtId="42" fontId="27" fillId="0" borderId="54" xfId="0" applyNumberFormat="1" applyFont="1" applyFill="1" applyBorder="1" applyAlignment="1">
      <alignment vertical="center"/>
    </xf>
    <xf numFmtId="44" fontId="31" fillId="18" borderId="50" xfId="0" applyNumberFormat="1" applyFont="1" applyFill="1" applyBorder="1" applyAlignment="1">
      <alignment vertical="center"/>
    </xf>
    <xf numFmtId="44" fontId="29" fillId="18" borderId="50" xfId="0" applyNumberFormat="1" applyFont="1" applyFill="1" applyBorder="1" applyAlignment="1">
      <alignment vertical="center"/>
    </xf>
    <xf numFmtId="173" fontId="29" fillId="18" borderId="31" xfId="0" applyNumberFormat="1" applyFont="1" applyFill="1" applyBorder="1" applyAlignment="1">
      <alignment horizontal="left" vertical="center"/>
    </xf>
    <xf numFmtId="44" fontId="29" fillId="0" borderId="31" xfId="0" applyNumberFormat="1" applyFont="1" applyFill="1" applyBorder="1" applyAlignment="1">
      <alignment horizontal="left" vertical="center"/>
    </xf>
    <xf numFmtId="42" fontId="29" fillId="0" borderId="31" xfId="0" applyNumberFormat="1" applyFont="1" applyFill="1" applyBorder="1" applyAlignment="1">
      <alignment horizontal="left" vertical="center"/>
    </xf>
    <xf numFmtId="42" fontId="29" fillId="0" borderId="52" xfId="0" applyNumberFormat="1" applyFont="1" applyFill="1" applyBorder="1" applyAlignment="1">
      <alignment horizontal="center" vertical="center"/>
    </xf>
    <xf numFmtId="44" fontId="27" fillId="0" borderId="31" xfId="0" applyNumberFormat="1" applyFont="1" applyFill="1" applyBorder="1" applyAlignment="1">
      <alignment vertical="center"/>
    </xf>
    <xf numFmtId="10" fontId="29" fillId="0" borderId="38" xfId="0" applyNumberFormat="1" applyFont="1" applyFill="1" applyBorder="1" applyAlignment="1">
      <alignment horizontal="center" vertical="center"/>
    </xf>
    <xf numFmtId="42" fontId="29" fillId="12" borderId="30" xfId="0" applyNumberFormat="1" applyFont="1" applyFill="1" applyBorder="1" applyAlignment="1">
      <alignment horizontal="center" vertical="center"/>
    </xf>
    <xf numFmtId="42" fontId="29" fillId="9" borderId="30" xfId="0" applyNumberFormat="1" applyFont="1" applyFill="1" applyBorder="1" applyAlignment="1">
      <alignment horizontal="center" vertical="center"/>
    </xf>
    <xf numFmtId="42" fontId="29" fillId="13" borderId="30" xfId="0" applyNumberFormat="1" applyFont="1" applyFill="1" applyBorder="1" applyAlignment="1">
      <alignment horizontal="center" vertical="center"/>
    </xf>
    <xf numFmtId="42" fontId="27" fillId="12" borderId="29" xfId="0" applyNumberFormat="1" applyFont="1" applyFill="1" applyBorder="1"/>
    <xf numFmtId="42" fontId="27" fillId="12" borderId="29" xfId="0" applyNumberFormat="1" applyFont="1" applyFill="1" applyBorder="1" applyAlignment="1">
      <alignment vertical="center"/>
    </xf>
    <xf numFmtId="42" fontId="29" fillId="12" borderId="31" xfId="0" applyNumberFormat="1" applyFont="1" applyFill="1" applyBorder="1" applyAlignment="1">
      <alignment vertical="center"/>
    </xf>
    <xf numFmtId="42" fontId="29" fillId="12" borderId="50" xfId="0" applyNumberFormat="1" applyFont="1" applyFill="1" applyBorder="1" applyAlignment="1">
      <alignment vertical="center"/>
    </xf>
    <xf numFmtId="42" fontId="27" fillId="12" borderId="30" xfId="0" applyNumberFormat="1" applyFont="1" applyFill="1" applyBorder="1" applyAlignment="1">
      <alignment vertical="center"/>
    </xf>
    <xf numFmtId="42" fontId="27" fillId="12" borderId="31" xfId="0" applyNumberFormat="1" applyFont="1" applyFill="1" applyBorder="1" applyAlignment="1">
      <alignment vertical="center"/>
    </xf>
    <xf numFmtId="42" fontId="29" fillId="12" borderId="30" xfId="0" applyNumberFormat="1" applyFont="1" applyFill="1" applyBorder="1" applyAlignment="1">
      <alignment vertical="center"/>
    </xf>
    <xf numFmtId="42" fontId="27" fillId="12" borderId="30" xfId="0" applyNumberFormat="1" applyFont="1" applyFill="1" applyBorder="1"/>
    <xf numFmtId="42" fontId="29" fillId="12" borderId="29" xfId="0" applyNumberFormat="1" applyFont="1" applyFill="1" applyBorder="1"/>
    <xf numFmtId="44" fontId="29" fillId="12" borderId="50" xfId="0" applyNumberFormat="1" applyFont="1" applyFill="1" applyBorder="1" applyAlignment="1">
      <alignment vertical="center"/>
    </xf>
    <xf numFmtId="42" fontId="34" fillId="12" borderId="29" xfId="0" applyNumberFormat="1" applyFont="1" applyFill="1" applyBorder="1"/>
    <xf numFmtId="42" fontId="27" fillId="12" borderId="29" xfId="0" applyNumberFormat="1" applyFont="1" applyFill="1" applyBorder="1" applyAlignment="1"/>
    <xf numFmtId="42" fontId="29" fillId="12" borderId="31" xfId="0" applyNumberFormat="1" applyFont="1" applyFill="1" applyBorder="1" applyAlignment="1">
      <alignment horizontal="left" vertical="center"/>
    </xf>
    <xf numFmtId="42" fontId="27" fillId="9" borderId="29" xfId="0" applyNumberFormat="1" applyFont="1" applyFill="1" applyBorder="1"/>
    <xf numFmtId="42" fontId="27" fillId="9" borderId="29" xfId="0" applyNumberFormat="1" applyFont="1" applyFill="1" applyBorder="1" applyAlignment="1">
      <alignment vertical="center"/>
    </xf>
    <xf numFmtId="42" fontId="29" fillId="9" borderId="31" xfId="0" applyNumberFormat="1" applyFont="1" applyFill="1" applyBorder="1" applyAlignment="1">
      <alignment vertical="center"/>
    </xf>
    <xf numFmtId="42" fontId="29" fillId="9" borderId="50" xfId="0" applyNumberFormat="1" applyFont="1" applyFill="1" applyBorder="1" applyAlignment="1">
      <alignment vertical="center"/>
    </xf>
    <xf numFmtId="42" fontId="27" fillId="9" borderId="30" xfId="0" applyNumberFormat="1" applyFont="1" applyFill="1" applyBorder="1" applyAlignment="1">
      <alignment vertical="center"/>
    </xf>
    <xf numFmtId="42" fontId="27" fillId="9" borderId="31" xfId="0" applyNumberFormat="1" applyFont="1" applyFill="1" applyBorder="1" applyAlignment="1">
      <alignment vertical="center"/>
    </xf>
    <xf numFmtId="42" fontId="29" fillId="9" borderId="30" xfId="0" applyNumberFormat="1" applyFont="1" applyFill="1" applyBorder="1" applyAlignment="1">
      <alignment vertical="center"/>
    </xf>
    <xf numFmtId="42" fontId="27" fillId="9" borderId="30" xfId="0" applyNumberFormat="1" applyFont="1" applyFill="1" applyBorder="1"/>
    <xf numFmtId="42" fontId="29" fillId="9" borderId="29" xfId="0" applyNumberFormat="1" applyFont="1" applyFill="1" applyBorder="1"/>
    <xf numFmtId="44" fontId="29" fillId="9" borderId="50" xfId="0" applyNumberFormat="1" applyFont="1" applyFill="1" applyBorder="1" applyAlignment="1">
      <alignment vertical="center"/>
    </xf>
    <xf numFmtId="42" fontId="34" fillId="9" borderId="29" xfId="0" applyNumberFormat="1" applyFont="1" applyFill="1" applyBorder="1"/>
    <xf numFmtId="42" fontId="27" fillId="9" borderId="29" xfId="0" applyNumberFormat="1" applyFont="1" applyFill="1" applyBorder="1" applyAlignment="1"/>
    <xf numFmtId="42" fontId="29" fillId="9" borderId="31" xfId="0" applyNumberFormat="1" applyFont="1" applyFill="1" applyBorder="1" applyAlignment="1">
      <alignment horizontal="left" vertical="center"/>
    </xf>
    <xf numFmtId="42" fontId="27" fillId="13" borderId="29" xfId="0" applyNumberFormat="1" applyFont="1" applyFill="1" applyBorder="1"/>
    <xf numFmtId="42" fontId="27" fillId="13" borderId="29" xfId="0" applyNumberFormat="1" applyFont="1" applyFill="1" applyBorder="1" applyAlignment="1">
      <alignment vertical="center"/>
    </xf>
    <xf numFmtId="42" fontId="29" fillId="13" borderId="31" xfId="0" applyNumberFormat="1" applyFont="1" applyFill="1" applyBorder="1" applyAlignment="1">
      <alignment vertical="center"/>
    </xf>
    <xf numFmtId="42" fontId="29" fillId="13" borderId="50" xfId="0" applyNumberFormat="1" applyFont="1" applyFill="1" applyBorder="1" applyAlignment="1">
      <alignment vertical="center"/>
    </xf>
    <xf numFmtId="42" fontId="29" fillId="13" borderId="30" xfId="0" applyNumberFormat="1" applyFont="1" applyFill="1" applyBorder="1" applyAlignment="1">
      <alignment vertical="center"/>
    </xf>
    <xf numFmtId="42" fontId="27" fillId="13" borderId="30" xfId="0" applyNumberFormat="1" applyFont="1" applyFill="1" applyBorder="1" applyAlignment="1">
      <alignment vertical="center"/>
    </xf>
    <xf numFmtId="42" fontId="29" fillId="13" borderId="30" xfId="0" applyNumberFormat="1" applyFont="1" applyFill="1" applyBorder="1"/>
    <xf numFmtId="42" fontId="29" fillId="13" borderId="29" xfId="0" applyNumberFormat="1" applyFont="1" applyFill="1" applyBorder="1"/>
    <xf numFmtId="42" fontId="27" fillId="13" borderId="30" xfId="0" applyNumberFormat="1" applyFont="1" applyFill="1" applyBorder="1"/>
    <xf numFmtId="44" fontId="29" fillId="13" borderId="50" xfId="0" applyNumberFormat="1" applyFont="1" applyFill="1" applyBorder="1" applyAlignment="1">
      <alignment vertical="center"/>
    </xf>
    <xf numFmtId="42" fontId="34" fillId="13" borderId="29" xfId="0" applyNumberFormat="1" applyFont="1" applyFill="1" applyBorder="1"/>
    <xf numFmtId="42" fontId="27" fillId="13" borderId="29" xfId="0" applyNumberFormat="1" applyFont="1" applyFill="1" applyBorder="1" applyAlignment="1"/>
    <xf numFmtId="42" fontId="34" fillId="13" borderId="29" xfId="0" applyNumberFormat="1" applyFont="1" applyFill="1" applyBorder="1" applyAlignment="1">
      <alignment vertical="center"/>
    </xf>
    <xf numFmtId="0" fontId="27" fillId="25" borderId="0" xfId="0" applyFont="1" applyFill="1"/>
    <xf numFmtId="0" fontId="32" fillId="25" borderId="0" xfId="2" applyFont="1" applyFill="1" applyAlignment="1">
      <alignment vertical="center"/>
    </xf>
    <xf numFmtId="42" fontId="29" fillId="12" borderId="29" xfId="0" applyNumberFormat="1" applyFont="1" applyFill="1" applyBorder="1" applyAlignment="1">
      <alignment horizontal="center" vertical="center"/>
    </xf>
    <xf numFmtId="42" fontId="29" fillId="9" borderId="29" xfId="0" applyNumberFormat="1" applyFont="1" applyFill="1" applyBorder="1" applyAlignment="1">
      <alignment horizontal="center" vertical="center"/>
    </xf>
    <xf numFmtId="42" fontId="29" fillId="13" borderId="29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vertical="center"/>
    </xf>
    <xf numFmtId="42" fontId="27" fillId="13" borderId="50" xfId="0" applyNumberFormat="1" applyFont="1" applyFill="1" applyBorder="1" applyAlignment="1">
      <alignment vertical="center"/>
    </xf>
    <xf numFmtId="168" fontId="29" fillId="13" borderId="31" xfId="0" applyNumberFormat="1" applyFont="1" applyFill="1" applyBorder="1" applyAlignment="1">
      <alignment vertical="center"/>
    </xf>
    <xf numFmtId="42" fontId="29" fillId="13" borderId="31" xfId="0" applyNumberFormat="1" applyFont="1" applyFill="1" applyBorder="1" applyAlignment="1">
      <alignment horizontal="left" vertical="center"/>
    </xf>
    <xf numFmtId="171" fontId="29" fillId="13" borderId="29" xfId="0" applyNumberFormat="1" applyFont="1" applyFill="1" applyBorder="1" applyAlignment="1">
      <alignment horizontal="center" vertical="center"/>
    </xf>
    <xf numFmtId="171" fontId="29" fillId="13" borderId="30" xfId="0" applyNumberFormat="1" applyFont="1" applyFill="1" applyBorder="1" applyAlignment="1">
      <alignment horizontal="center" vertical="center"/>
    </xf>
    <xf numFmtId="171" fontId="34" fillId="13" borderId="29" xfId="0" applyNumberFormat="1" applyFont="1" applyFill="1" applyBorder="1" applyAlignment="1">
      <alignment horizontal="center" vertical="center"/>
    </xf>
    <xf numFmtId="171" fontId="29" fillId="13" borderId="0" xfId="0" applyNumberFormat="1" applyFont="1" applyFill="1" applyBorder="1" applyAlignment="1">
      <alignment horizontal="center" vertical="center"/>
    </xf>
    <xf numFmtId="42" fontId="29" fillId="9" borderId="29" xfId="0" applyNumberFormat="1" applyFont="1" applyFill="1" applyBorder="1" applyAlignment="1">
      <alignment horizontal="left" vertical="center"/>
    </xf>
    <xf numFmtId="42" fontId="27" fillId="0" borderId="29" xfId="0" applyNumberFormat="1" applyFont="1" applyFill="1" applyBorder="1"/>
    <xf numFmtId="42" fontId="29" fillId="0" borderId="0" xfId="0" applyNumberFormat="1" applyFont="1" applyFill="1" applyBorder="1" applyAlignment="1">
      <alignment horizontal="center" vertical="center" wrapText="1"/>
    </xf>
    <xf numFmtId="42" fontId="34" fillId="0" borderId="29" xfId="0" applyNumberFormat="1" applyFont="1" applyBorder="1"/>
    <xf numFmtId="42" fontId="34" fillId="0" borderId="29" xfId="0" applyNumberFormat="1" applyFont="1" applyFill="1" applyBorder="1"/>
    <xf numFmtId="42" fontId="27" fillId="0" borderId="30" xfId="0" applyNumberFormat="1" applyFont="1" applyBorder="1"/>
    <xf numFmtId="42" fontId="29" fillId="0" borderId="30" xfId="0" applyNumberFormat="1" applyFont="1" applyFill="1" applyBorder="1"/>
    <xf numFmtId="42" fontId="29" fillId="0" borderId="29" xfId="0" applyNumberFormat="1" applyFont="1" applyFill="1" applyBorder="1"/>
    <xf numFmtId="42" fontId="27" fillId="9" borderId="50" xfId="0" applyNumberFormat="1" applyFont="1" applyFill="1" applyBorder="1" applyAlignment="1">
      <alignment vertical="center"/>
    </xf>
    <xf numFmtId="42" fontId="27" fillId="12" borderId="50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15" borderId="16" xfId="0" applyNumberFormat="1" applyFont="1" applyFill="1" applyBorder="1" applyAlignment="1">
      <alignment horizontal="center" vertical="center" wrapText="1" readingOrder="1"/>
    </xf>
    <xf numFmtId="0" fontId="7" fillId="15" borderId="10" xfId="0" applyNumberFormat="1" applyFont="1" applyFill="1" applyBorder="1" applyAlignment="1">
      <alignment horizontal="center" vertical="center" wrapText="1" readingOrder="1"/>
    </xf>
    <xf numFmtId="0" fontId="7" fillId="15" borderId="11" xfId="0" applyNumberFormat="1" applyFont="1" applyFill="1" applyBorder="1" applyAlignment="1">
      <alignment horizontal="center" vertical="center" wrapText="1" readingOrder="1"/>
    </xf>
    <xf numFmtId="0" fontId="7" fillId="15" borderId="9" xfId="0" applyNumberFormat="1" applyFont="1" applyFill="1" applyBorder="1" applyAlignment="1">
      <alignment vertical="center" wrapText="1" readingOrder="1"/>
    </xf>
    <xf numFmtId="0" fontId="1" fillId="15" borderId="10" xfId="0" applyNumberFormat="1" applyFont="1" applyFill="1" applyBorder="1" applyAlignment="1">
      <alignment vertical="center" wrapText="1"/>
    </xf>
    <xf numFmtId="0" fontId="1" fillId="15" borderId="11" xfId="0" applyNumberFormat="1" applyFont="1" applyFill="1" applyBorder="1" applyAlignment="1">
      <alignment vertical="center" wrapText="1"/>
    </xf>
    <xf numFmtId="0" fontId="1" fillId="15" borderId="0" xfId="0" applyFont="1" applyFill="1" applyBorder="1" applyAlignment="1">
      <alignment vertical="center"/>
    </xf>
    <xf numFmtId="0" fontId="2" fillId="15" borderId="0" xfId="0" applyNumberFormat="1" applyFont="1" applyFill="1" applyBorder="1" applyAlignment="1">
      <alignment horizontal="center" vertical="center" wrapText="1" readingOrder="1"/>
    </xf>
    <xf numFmtId="0" fontId="3" fillId="15" borderId="1" xfId="0" applyNumberFormat="1" applyFont="1" applyFill="1" applyBorder="1" applyAlignment="1">
      <alignment horizontal="center" vertical="center" wrapText="1" readingOrder="1"/>
    </xf>
    <xf numFmtId="0" fontId="1" fillId="15" borderId="2" xfId="0" applyNumberFormat="1" applyFont="1" applyFill="1" applyBorder="1" applyAlignment="1">
      <alignment vertical="center" wrapText="1"/>
    </xf>
    <xf numFmtId="0" fontId="1" fillId="15" borderId="3" xfId="0" applyNumberFormat="1" applyFont="1" applyFill="1" applyBorder="1" applyAlignment="1">
      <alignment vertical="center" wrapText="1"/>
    </xf>
    <xf numFmtId="0" fontId="3" fillId="15" borderId="4" xfId="0" applyNumberFormat="1" applyFont="1" applyFill="1" applyBorder="1" applyAlignment="1">
      <alignment horizontal="center" vertical="center" wrapText="1" readingOrder="1"/>
    </xf>
    <xf numFmtId="0" fontId="1" fillId="15" borderId="5" xfId="0" applyNumberFormat="1" applyFont="1" applyFill="1" applyBorder="1" applyAlignment="1">
      <alignment vertical="center" wrapText="1"/>
    </xf>
    <xf numFmtId="0" fontId="1" fillId="15" borderId="6" xfId="0" applyNumberFormat="1" applyFont="1" applyFill="1" applyBorder="1" applyAlignment="1">
      <alignment vertical="center" wrapText="1"/>
    </xf>
    <xf numFmtId="0" fontId="1" fillId="15" borderId="7" xfId="0" applyNumberFormat="1" applyFont="1" applyFill="1" applyBorder="1" applyAlignment="1">
      <alignment vertical="center" wrapText="1"/>
    </xf>
    <xf numFmtId="0" fontId="1" fillId="15" borderId="8" xfId="0" applyNumberFormat="1" applyFont="1" applyFill="1" applyBorder="1" applyAlignment="1">
      <alignment vertical="center" wrapText="1"/>
    </xf>
    <xf numFmtId="0" fontId="4" fillId="15" borderId="0" xfId="0" applyNumberFormat="1" applyFont="1" applyFill="1" applyBorder="1" applyAlignment="1">
      <alignment horizontal="center" vertical="center" wrapText="1" readingOrder="1"/>
    </xf>
    <xf numFmtId="0" fontId="5" fillId="15" borderId="9" xfId="0" applyNumberFormat="1" applyFont="1" applyFill="1" applyBorder="1" applyAlignment="1">
      <alignment horizontal="center" vertical="center" wrapText="1" readingOrder="1"/>
    </xf>
    <xf numFmtId="0" fontId="6" fillId="15" borderId="0" xfId="0" applyNumberFormat="1" applyFont="1" applyFill="1" applyBorder="1" applyAlignment="1">
      <alignment horizontal="center" vertical="center" wrapText="1" readingOrder="1"/>
    </xf>
    <xf numFmtId="0" fontId="6" fillId="15" borderId="0" xfId="0" applyNumberFormat="1" applyFont="1" applyFill="1" applyBorder="1" applyAlignment="1">
      <alignment horizontal="left" vertical="center" wrapText="1" readingOrder="1"/>
    </xf>
    <xf numFmtId="0" fontId="6" fillId="16" borderId="9" xfId="0" applyNumberFormat="1" applyFont="1" applyFill="1" applyBorder="1" applyAlignment="1">
      <alignment horizontal="center" vertical="center" wrapText="1" readingOrder="1"/>
    </xf>
    <xf numFmtId="0" fontId="7" fillId="15" borderId="9" xfId="0" applyNumberFormat="1" applyFont="1" applyFill="1" applyBorder="1" applyAlignment="1">
      <alignment horizontal="center" vertical="center" wrapText="1" readingOrder="1"/>
    </xf>
    <xf numFmtId="0" fontId="7" fillId="15" borderId="0" xfId="0" applyNumberFormat="1" applyFont="1" applyFill="1" applyBorder="1" applyAlignment="1">
      <alignment horizontal="center" vertical="center" wrapText="1" readingOrder="1"/>
    </xf>
    <xf numFmtId="0" fontId="9" fillId="14" borderId="9" xfId="0" applyNumberFormat="1" applyFont="1" applyFill="1" applyBorder="1" applyAlignment="1">
      <alignment vertical="center" wrapText="1" readingOrder="1"/>
    </xf>
    <xf numFmtId="0" fontId="1" fillId="11" borderId="10" xfId="0" applyNumberFormat="1" applyFont="1" applyFill="1" applyBorder="1" applyAlignment="1">
      <alignment vertical="center" wrapText="1"/>
    </xf>
    <xf numFmtId="0" fontId="1" fillId="11" borderId="11" xfId="0" applyNumberFormat="1" applyFont="1" applyFill="1" applyBorder="1" applyAlignment="1">
      <alignment vertical="center" wrapText="1"/>
    </xf>
    <xf numFmtId="164" fontId="11" fillId="10" borderId="9" xfId="0" applyNumberFormat="1" applyFont="1" applyFill="1" applyBorder="1" applyAlignment="1">
      <alignment vertical="center" wrapText="1" readingOrder="1"/>
    </xf>
    <xf numFmtId="0" fontId="1" fillId="11" borderId="10" xfId="0" applyNumberFormat="1" applyFont="1" applyFill="1" applyBorder="1" applyAlignment="1">
      <alignment vertical="center" wrapText="1" readingOrder="1"/>
    </xf>
    <xf numFmtId="0" fontId="1" fillId="11" borderId="11" xfId="0" applyNumberFormat="1" applyFont="1" applyFill="1" applyBorder="1" applyAlignment="1">
      <alignment vertical="center" wrapText="1" readingOrder="1"/>
    </xf>
    <xf numFmtId="170" fontId="11" fillId="10" borderId="9" xfId="0" applyNumberFormat="1" applyFont="1" applyFill="1" applyBorder="1" applyAlignment="1">
      <alignment vertical="center" wrapText="1" readingOrder="1"/>
    </xf>
    <xf numFmtId="170" fontId="1" fillId="11" borderId="11" xfId="0" applyNumberFormat="1" applyFont="1" applyFill="1" applyBorder="1" applyAlignment="1">
      <alignment vertical="center" wrapText="1" readingOrder="1"/>
    </xf>
    <xf numFmtId="164" fontId="11" fillId="10" borderId="16" xfId="0" applyNumberFormat="1" applyFont="1" applyFill="1" applyBorder="1" applyAlignment="1">
      <alignment vertical="center" wrapText="1" readingOrder="1"/>
    </xf>
    <xf numFmtId="164" fontId="11" fillId="10" borderId="11" xfId="0" applyNumberFormat="1" applyFont="1" applyFill="1" applyBorder="1" applyAlignment="1">
      <alignment vertical="center" wrapText="1" readingOrder="1"/>
    </xf>
    <xf numFmtId="164" fontId="11" fillId="0" borderId="9" xfId="0" applyNumberFormat="1" applyFont="1" applyFill="1" applyBorder="1" applyAlignment="1">
      <alignment vertical="center" wrapText="1" readingOrder="1"/>
    </xf>
    <xf numFmtId="0" fontId="1" fillId="0" borderId="10" xfId="0" applyNumberFormat="1" applyFont="1" applyFill="1" applyBorder="1" applyAlignment="1">
      <alignment vertical="center" wrapText="1" readingOrder="1"/>
    </xf>
    <xf numFmtId="0" fontId="1" fillId="0" borderId="11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170" fontId="11" fillId="0" borderId="9" xfId="0" applyNumberFormat="1" applyFont="1" applyFill="1" applyBorder="1" applyAlignment="1">
      <alignment vertical="center" wrapText="1" readingOrder="1"/>
    </xf>
    <xf numFmtId="170" fontId="1" fillId="0" borderId="11" xfId="0" applyNumberFormat="1" applyFont="1" applyFill="1" applyBorder="1" applyAlignment="1">
      <alignment vertical="center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0" fontId="1" fillId="6" borderId="10" xfId="0" applyNumberFormat="1" applyFont="1" applyFill="1" applyBorder="1" applyAlignment="1">
      <alignment vertical="center" wrapText="1" readingOrder="1"/>
    </xf>
    <xf numFmtId="0" fontId="1" fillId="6" borderId="11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vertical="center" wrapText="1" readingOrder="1"/>
    </xf>
    <xf numFmtId="0" fontId="1" fillId="6" borderId="10" xfId="0" applyNumberFormat="1" applyFont="1" applyFill="1" applyBorder="1" applyAlignment="1">
      <alignment vertical="center" wrapText="1"/>
    </xf>
    <xf numFmtId="0" fontId="1" fillId="6" borderId="11" xfId="0" applyNumberFormat="1" applyFont="1" applyFill="1" applyBorder="1" applyAlignment="1">
      <alignment vertical="center" wrapText="1"/>
    </xf>
    <xf numFmtId="164" fontId="11" fillId="6" borderId="11" xfId="0" applyNumberFormat="1" applyFont="1" applyFill="1" applyBorder="1" applyAlignment="1">
      <alignment vertical="center" wrapText="1" readingOrder="1"/>
    </xf>
    <xf numFmtId="170" fontId="11" fillId="6" borderId="9" xfId="0" applyNumberFormat="1" applyFont="1" applyFill="1" applyBorder="1" applyAlignment="1">
      <alignment vertical="center" wrapText="1" readingOrder="1"/>
    </xf>
    <xf numFmtId="170" fontId="1" fillId="6" borderId="11" xfId="0" applyNumberFormat="1" applyFont="1" applyFill="1" applyBorder="1" applyAlignment="1">
      <alignment vertical="center" wrapText="1" readingOrder="1"/>
    </xf>
    <xf numFmtId="0" fontId="9" fillId="4" borderId="12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164" fontId="11" fillId="5" borderId="11" xfId="0" applyNumberFormat="1" applyFont="1" applyFill="1" applyBorder="1" applyAlignment="1">
      <alignment vertical="center" wrapText="1" readingOrder="1"/>
    </xf>
    <xf numFmtId="170" fontId="11" fillId="5" borderId="9" xfId="0" applyNumberFormat="1" applyFont="1" applyFill="1" applyBorder="1" applyAlignment="1">
      <alignment vertical="center" wrapText="1" readingOrder="1"/>
    </xf>
    <xf numFmtId="164" fontId="11" fillId="8" borderId="9" xfId="0" applyNumberFormat="1" applyFont="1" applyFill="1" applyBorder="1" applyAlignment="1">
      <alignment vertical="center" wrapText="1" readingOrder="1"/>
    </xf>
    <xf numFmtId="164" fontId="11" fillId="8" borderId="11" xfId="0" applyNumberFormat="1" applyFont="1" applyFill="1" applyBorder="1" applyAlignment="1">
      <alignment vertical="center" wrapText="1" readingOrder="1"/>
    </xf>
    <xf numFmtId="170" fontId="11" fillId="8" borderId="9" xfId="0" applyNumberFormat="1" applyFont="1" applyFill="1" applyBorder="1" applyAlignment="1">
      <alignment vertical="center" wrapText="1" readingOrder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9" fillId="4" borderId="14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center" vertical="center" wrapText="1" readingOrder="1"/>
    </xf>
    <xf numFmtId="0" fontId="9" fillId="2" borderId="13" xfId="0" applyNumberFormat="1" applyFont="1" applyFill="1" applyBorder="1" applyAlignment="1">
      <alignment horizontal="center"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10" fillId="2" borderId="14" xfId="0" applyNumberFormat="1" applyFont="1" applyFill="1" applyBorder="1" applyAlignment="1">
      <alignment horizontal="center" vertical="center" wrapText="1" readingOrder="1"/>
    </xf>
    <xf numFmtId="0" fontId="11" fillId="5" borderId="16" xfId="0" applyNumberFormat="1" applyFont="1" applyFill="1" applyBorder="1" applyAlignment="1">
      <alignment horizontal="left" vertical="center" wrapText="1" readingOrder="1"/>
    </xf>
    <xf numFmtId="0" fontId="11" fillId="5" borderId="10" xfId="0" applyNumberFormat="1" applyFont="1" applyFill="1" applyBorder="1" applyAlignment="1">
      <alignment horizontal="left" vertical="center" wrapText="1" readingOrder="1"/>
    </xf>
    <xf numFmtId="0" fontId="11" fillId="5" borderId="11" xfId="0" applyNumberFormat="1" applyFont="1" applyFill="1" applyBorder="1" applyAlignment="1">
      <alignment horizontal="left" vertical="center" wrapText="1" readingOrder="1"/>
    </xf>
    <xf numFmtId="0" fontId="11" fillId="5" borderId="16" xfId="0" applyNumberFormat="1" applyFont="1" applyFill="1" applyBorder="1" applyAlignment="1">
      <alignment vertical="center" wrapText="1" readingOrder="1"/>
    </xf>
    <xf numFmtId="0" fontId="11" fillId="5" borderId="10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horizontal="left" vertical="center" wrapText="1" readingOrder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1" fillId="0" borderId="28" xfId="0" applyNumberFormat="1" applyFont="1" applyFill="1" applyBorder="1" applyAlignment="1">
      <alignment horizontal="center" vertical="center" wrapText="1" readingOrder="1"/>
    </xf>
    <xf numFmtId="0" fontId="11" fillId="0" borderId="15" xfId="0" applyNumberFormat="1" applyFont="1" applyFill="1" applyBorder="1" applyAlignment="1">
      <alignment horizontal="center" vertical="center" wrapText="1" readingOrder="1"/>
    </xf>
    <xf numFmtId="0" fontId="11" fillId="5" borderId="28" xfId="0" applyNumberFormat="1" applyFont="1" applyFill="1" applyBorder="1" applyAlignment="1">
      <alignment horizontal="center" vertical="center" wrapText="1" readingOrder="1"/>
    </xf>
    <xf numFmtId="0" fontId="11" fillId="5" borderId="15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9" fillId="4" borderId="12" xfId="0" applyNumberFormat="1" applyFont="1" applyFill="1" applyBorder="1" applyAlignment="1">
      <alignment horizontal="left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center" wrapText="1" readingOrder="1"/>
    </xf>
    <xf numFmtId="0" fontId="12" fillId="0" borderId="16" xfId="0" applyNumberFormat="1" applyFont="1" applyFill="1" applyBorder="1" applyAlignment="1">
      <alignment horizontal="right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3" fillId="0" borderId="17" xfId="0" applyNumberFormat="1" applyFont="1" applyFill="1" applyBorder="1" applyAlignment="1">
      <alignment vertical="center" wrapText="1" readingOrder="1"/>
    </xf>
    <xf numFmtId="0" fontId="13" fillId="0" borderId="19" xfId="0" applyNumberFormat="1" applyFont="1" applyFill="1" applyBorder="1" applyAlignment="1">
      <alignment vertical="center" wrapText="1" readingOrder="1"/>
    </xf>
    <xf numFmtId="0" fontId="1" fillId="0" borderId="20" xfId="0" applyNumberFormat="1" applyFont="1" applyFill="1" applyBorder="1" applyAlignment="1">
      <alignment vertical="top" wrapText="1"/>
    </xf>
    <xf numFmtId="0" fontId="12" fillId="0" borderId="16" xfId="0" applyNumberFormat="1" applyFont="1" applyFill="1" applyBorder="1" applyAlignment="1">
      <alignment vertical="center" wrapText="1" readingOrder="1"/>
    </xf>
    <xf numFmtId="0" fontId="12" fillId="0" borderId="12" xfId="0" applyNumberFormat="1" applyFont="1" applyFill="1" applyBorder="1" applyAlignment="1">
      <alignment vertical="center" wrapText="1" readingOrder="1"/>
    </xf>
    <xf numFmtId="0" fontId="14" fillId="0" borderId="19" xfId="0" applyNumberFormat="1" applyFont="1" applyFill="1" applyBorder="1" applyAlignment="1">
      <alignment vertical="center" wrapText="1" readingOrder="1"/>
    </xf>
    <xf numFmtId="0" fontId="12" fillId="0" borderId="17" xfId="0" applyNumberFormat="1" applyFont="1" applyFill="1" applyBorder="1" applyAlignment="1">
      <alignment vertical="center" wrapText="1" readingOrder="1"/>
    </xf>
    <xf numFmtId="0" fontId="14" fillId="0" borderId="17" xfId="0" applyNumberFormat="1" applyFont="1" applyFill="1" applyBorder="1" applyAlignment="1">
      <alignment vertical="center" wrapText="1" readingOrder="1"/>
    </xf>
    <xf numFmtId="44" fontId="29" fillId="18" borderId="33" xfId="0" applyNumberFormat="1" applyFont="1" applyFill="1" applyBorder="1" applyAlignment="1">
      <alignment horizontal="center" vertical="center"/>
    </xf>
    <xf numFmtId="171" fontId="29" fillId="18" borderId="35" xfId="0" applyNumberFormat="1" applyFont="1" applyFill="1" applyBorder="1" applyAlignment="1">
      <alignment horizontal="center" vertical="center"/>
    </xf>
    <xf numFmtId="44" fontId="29" fillId="18" borderId="33" xfId="0" applyNumberFormat="1" applyFont="1" applyFill="1" applyBorder="1" applyAlignment="1">
      <alignment vertical="center"/>
    </xf>
    <xf numFmtId="44" fontId="27" fillId="18" borderId="33" xfId="0" applyNumberFormat="1" applyFont="1" applyFill="1" applyBorder="1" applyAlignment="1">
      <alignment vertical="center"/>
    </xf>
    <xf numFmtId="173" fontId="29" fillId="18" borderId="53" xfId="0" applyNumberFormat="1" applyFont="1" applyFill="1" applyBorder="1" applyAlignment="1">
      <alignment vertical="center"/>
    </xf>
    <xf numFmtId="173" fontId="29" fillId="18" borderId="55" xfId="0" applyNumberFormat="1" applyFont="1" applyFill="1" applyBorder="1" applyAlignment="1">
      <alignment vertical="center"/>
    </xf>
    <xf numFmtId="44" fontId="29" fillId="0" borderId="56" xfId="0" applyNumberFormat="1" applyFont="1" applyFill="1" applyBorder="1" applyAlignment="1">
      <alignment horizontal="center" vertical="center"/>
    </xf>
    <xf numFmtId="42" fontId="29" fillId="0" borderId="31" xfId="0" applyNumberFormat="1" applyFont="1" applyFill="1" applyBorder="1" applyAlignment="1">
      <alignment horizontal="center" vertical="center"/>
    </xf>
    <xf numFmtId="42" fontId="29" fillId="0" borderId="55" xfId="0" applyNumberFormat="1" applyFont="1" applyFill="1" applyBorder="1" applyAlignment="1">
      <alignment horizontal="centerContinuous" vertical="center"/>
    </xf>
    <xf numFmtId="166" fontId="29" fillId="0" borderId="57" xfId="0" applyNumberFormat="1" applyFont="1" applyFill="1" applyBorder="1" applyAlignment="1">
      <alignment horizontal="centerContinuous" vertical="center"/>
    </xf>
    <xf numFmtId="42" fontId="29" fillId="12" borderId="31" xfId="0" applyNumberFormat="1" applyFont="1" applyFill="1" applyBorder="1" applyAlignment="1">
      <alignment horizontal="center" vertical="center"/>
    </xf>
    <xf numFmtId="42" fontId="29" fillId="9" borderId="31" xfId="0" applyNumberFormat="1" applyFont="1" applyFill="1" applyBorder="1" applyAlignment="1">
      <alignment horizontal="center" vertical="center"/>
    </xf>
    <xf numFmtId="42" fontId="29" fillId="13" borderId="58" xfId="0" applyNumberFormat="1" applyFont="1" applyFill="1" applyBorder="1" applyAlignment="1">
      <alignment horizontal="center" vertical="center"/>
    </xf>
    <xf numFmtId="171" fontId="29" fillId="17" borderId="59" xfId="0" applyNumberFormat="1" applyFont="1" applyFill="1" applyBorder="1" applyAlignment="1">
      <alignment horizontal="center" vertical="center"/>
    </xf>
    <xf numFmtId="42" fontId="29" fillId="13" borderId="60" xfId="0" applyNumberFormat="1" applyFont="1" applyFill="1" applyBorder="1" applyAlignment="1">
      <alignment horizontal="center" vertical="center"/>
    </xf>
    <xf numFmtId="44" fontId="29" fillId="0" borderId="61" xfId="0" applyNumberFormat="1" applyFont="1" applyFill="1" applyBorder="1" applyAlignment="1">
      <alignment vertical="center"/>
    </xf>
    <xf numFmtId="42" fontId="29" fillId="13" borderId="62" xfId="0" applyNumberFormat="1" applyFont="1" applyFill="1" applyBorder="1" applyAlignment="1">
      <alignment vertical="center"/>
    </xf>
    <xf numFmtId="44" fontId="27" fillId="0" borderId="61" xfId="0" applyNumberFormat="1" applyFont="1" applyFill="1" applyBorder="1" applyAlignment="1">
      <alignment vertical="center"/>
    </xf>
    <xf numFmtId="44" fontId="29" fillId="0" borderId="63" xfId="0" applyNumberFormat="1" applyFont="1" applyFill="1" applyBorder="1" applyAlignment="1">
      <alignment vertical="center"/>
    </xf>
    <xf numFmtId="42" fontId="29" fillId="13" borderId="64" xfId="0" applyNumberFormat="1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0000FF"/>
      <rgbColor rgb="00D3D3D3"/>
      <rgbColor rgb="00808080"/>
      <rgbColor rgb="00FFFFFF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FF00FF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457200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121920"/>
          <a:ext cx="68580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D@nviLL3!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940"/>
  <sheetViews>
    <sheetView topLeftCell="A269" zoomScale="173" zoomScaleNormal="173" workbookViewId="0">
      <selection activeCell="I113" sqref="I113"/>
    </sheetView>
  </sheetViews>
  <sheetFormatPr defaultColWidth="9.140625" defaultRowHeight="11.25" x14ac:dyDescent="0.25"/>
  <cols>
    <col min="1" max="2" width="2.28515625" style="101" customWidth="1"/>
    <col min="3" max="3" width="39.42578125" style="268" customWidth="1"/>
    <col min="4" max="4" width="16.85546875" style="147" customWidth="1"/>
    <col min="5" max="5" width="15" style="148" customWidth="1"/>
    <col min="6" max="6" width="15" style="151" customWidth="1"/>
    <col min="7" max="7" width="15" style="148" customWidth="1"/>
    <col min="8" max="8" width="15" style="184" bestFit="1" customWidth="1"/>
    <col min="9" max="9" width="14.7109375" style="151" customWidth="1"/>
    <col min="10" max="10" width="16.7109375" style="153" customWidth="1"/>
    <col min="11" max="11" width="12.5703125" style="147" customWidth="1"/>
    <col min="12" max="12" width="7.85546875" style="187" customWidth="1"/>
    <col min="13" max="15" width="12" style="147" customWidth="1"/>
    <col min="16" max="16" width="12.5703125" style="147" customWidth="1"/>
    <col min="17" max="17" width="7.85546875" style="187" customWidth="1"/>
    <col min="18" max="18" width="8.42578125" style="154" customWidth="1"/>
    <col min="19" max="19" width="12" style="147" customWidth="1"/>
    <col min="20" max="20" width="8.42578125" style="154" customWidth="1"/>
    <col min="21" max="21" width="12.5703125" style="147" customWidth="1"/>
    <col min="22" max="22" width="7" style="149" customWidth="1"/>
    <col min="23" max="23" width="8.7109375" style="188" customWidth="1"/>
    <col min="24" max="25" width="12" style="147" customWidth="1"/>
    <col min="26" max="26" width="12.140625" style="189" customWidth="1"/>
    <col min="27" max="27" width="10.7109375" style="100" bestFit="1" customWidth="1"/>
    <col min="28" max="69" width="9.140625" style="100"/>
    <col min="70" max="70" width="12.5703125" style="100" bestFit="1" customWidth="1"/>
    <col min="71" max="16384" width="9.140625" style="100"/>
  </cols>
  <sheetData>
    <row r="1" spans="1:27" x14ac:dyDescent="0.25">
      <c r="C1" s="266"/>
      <c r="D1" s="186"/>
      <c r="E1" s="175" t="s">
        <v>296</v>
      </c>
      <c r="F1" s="175" t="s">
        <v>297</v>
      </c>
      <c r="G1" s="190" t="s">
        <v>1296</v>
      </c>
      <c r="H1" s="175" t="s">
        <v>296</v>
      </c>
      <c r="I1" s="175" t="s">
        <v>297</v>
      </c>
      <c r="J1" s="151"/>
      <c r="K1" s="153"/>
      <c r="L1" s="147"/>
      <c r="M1" s="187"/>
      <c r="Q1" s="147"/>
      <c r="R1" s="187"/>
      <c r="S1" s="154"/>
      <c r="T1" s="147"/>
      <c r="U1" s="154"/>
      <c r="V1" s="147"/>
      <c r="W1" s="149"/>
      <c r="X1" s="188"/>
      <c r="Z1" s="147"/>
      <c r="AA1" s="189"/>
    </row>
    <row r="2" spans="1:27" x14ac:dyDescent="0.25">
      <c r="C2" s="266"/>
      <c r="D2" s="190" t="s">
        <v>1294</v>
      </c>
      <c r="E2" s="191" t="s">
        <v>1243</v>
      </c>
      <c r="F2" s="191" t="s">
        <v>1243</v>
      </c>
      <c r="G2" s="191" t="s">
        <v>1243</v>
      </c>
      <c r="H2" s="191" t="s">
        <v>1295</v>
      </c>
      <c r="I2" s="191" t="s">
        <v>1295</v>
      </c>
      <c r="J2" s="151"/>
      <c r="K2" s="153"/>
      <c r="L2" s="147"/>
      <c r="M2" s="187"/>
      <c r="Q2" s="147"/>
      <c r="R2" s="187"/>
      <c r="S2" s="154"/>
      <c r="T2" s="147"/>
      <c r="U2" s="154"/>
      <c r="V2" s="147"/>
      <c r="W2" s="149"/>
      <c r="X2" s="188"/>
      <c r="Z2" s="147"/>
      <c r="AA2" s="189"/>
    </row>
    <row r="3" spans="1:27" x14ac:dyDescent="0.25">
      <c r="C3" s="266"/>
      <c r="D3" s="287">
        <v>44570</v>
      </c>
      <c r="E3" s="192" t="s">
        <v>298</v>
      </c>
      <c r="F3" s="192" t="s">
        <v>298</v>
      </c>
      <c r="G3" s="193" t="s">
        <v>298</v>
      </c>
      <c r="H3" s="192" t="s">
        <v>298</v>
      </c>
      <c r="I3" s="192" t="s">
        <v>298</v>
      </c>
      <c r="J3" s="151"/>
      <c r="K3" s="153"/>
      <c r="L3" s="147"/>
      <c r="M3" s="187"/>
      <c r="Q3" s="147"/>
      <c r="R3" s="187"/>
      <c r="S3" s="154"/>
      <c r="T3" s="147"/>
      <c r="U3" s="154"/>
      <c r="V3" s="147"/>
      <c r="W3" s="149"/>
      <c r="X3" s="188"/>
      <c r="Z3" s="147"/>
      <c r="AA3" s="189"/>
    </row>
    <row r="4" spans="1:27" x14ac:dyDescent="0.25">
      <c r="A4" s="101" t="s">
        <v>299</v>
      </c>
      <c r="C4" s="266"/>
      <c r="D4" s="194"/>
      <c r="E4" s="195"/>
      <c r="F4" s="195"/>
      <c r="G4" s="196"/>
      <c r="H4" s="195"/>
      <c r="I4" s="195"/>
      <c r="J4" s="151"/>
      <c r="K4" s="153"/>
      <c r="L4" s="147"/>
      <c r="M4" s="187"/>
      <c r="Q4" s="147"/>
      <c r="R4" s="187"/>
      <c r="S4" s="154"/>
      <c r="T4" s="147"/>
      <c r="U4" s="154"/>
      <c r="V4" s="147"/>
      <c r="W4" s="149"/>
      <c r="X4" s="188"/>
      <c r="Z4" s="147"/>
      <c r="AA4" s="189"/>
    </row>
    <row r="5" spans="1:27" x14ac:dyDescent="0.25">
      <c r="B5" s="101" t="s">
        <v>300</v>
      </c>
      <c r="C5" s="266"/>
      <c r="D5" s="194"/>
      <c r="E5" s="244"/>
      <c r="F5" s="195"/>
      <c r="G5" s="196"/>
      <c r="H5" s="195"/>
      <c r="I5" s="195"/>
      <c r="J5" s="151"/>
      <c r="K5" s="153"/>
      <c r="L5" s="147"/>
      <c r="M5" s="187"/>
      <c r="Q5" s="147"/>
      <c r="R5" s="187"/>
      <c r="S5" s="154"/>
      <c r="T5" s="147"/>
      <c r="U5" s="154"/>
      <c r="V5" s="147"/>
      <c r="W5" s="149"/>
      <c r="X5" s="188"/>
      <c r="Z5" s="147"/>
      <c r="AA5" s="189"/>
    </row>
    <row r="6" spans="1:27" x14ac:dyDescent="0.2">
      <c r="C6" s="266" t="s">
        <v>301</v>
      </c>
      <c r="D6" s="194">
        <v>2707086</v>
      </c>
      <c r="E6" s="195">
        <v>0</v>
      </c>
      <c r="F6" s="195">
        <v>0</v>
      </c>
      <c r="G6" s="197" t="str">
        <f>IF(F6=0,"",D6/F6)</f>
        <v/>
      </c>
      <c r="H6" s="249">
        <v>0</v>
      </c>
      <c r="I6" s="249">
        <v>0</v>
      </c>
      <c r="J6" s="151"/>
      <c r="K6" s="153"/>
      <c r="L6" s="147"/>
      <c r="M6" s="187"/>
      <c r="Q6" s="147"/>
      <c r="R6" s="187"/>
      <c r="S6" s="154"/>
      <c r="T6" s="147"/>
      <c r="U6" s="154"/>
      <c r="V6" s="147"/>
      <c r="W6" s="149"/>
      <c r="X6" s="188"/>
      <c r="Z6" s="147"/>
      <c r="AA6" s="189"/>
    </row>
    <row r="7" spans="1:27" x14ac:dyDescent="0.25">
      <c r="C7" s="266" t="s">
        <v>302</v>
      </c>
      <c r="D7" s="194">
        <v>-28149.93</v>
      </c>
      <c r="E7" s="199">
        <v>0</v>
      </c>
      <c r="F7" s="199">
        <v>0</v>
      </c>
      <c r="G7" s="197" t="str">
        <f t="shared" ref="G7:G73" si="0">IF(F7=0,"",D7/F7)</f>
        <v/>
      </c>
      <c r="H7" s="198">
        <v>0</v>
      </c>
      <c r="I7" s="198">
        <v>0</v>
      </c>
      <c r="J7" s="151"/>
      <c r="K7" s="153"/>
      <c r="L7" s="147"/>
      <c r="M7" s="187"/>
      <c r="Q7" s="147"/>
      <c r="R7" s="187"/>
      <c r="S7" s="154"/>
      <c r="T7" s="147"/>
      <c r="U7" s="154"/>
      <c r="V7" s="147"/>
      <c r="W7" s="149"/>
      <c r="X7" s="188"/>
      <c r="Z7" s="147"/>
      <c r="AA7" s="189"/>
    </row>
    <row r="8" spans="1:27" x14ac:dyDescent="0.25">
      <c r="B8" s="200" t="s">
        <v>303</v>
      </c>
      <c r="C8" s="266"/>
      <c r="D8" s="186">
        <f>SUM(D5:D7)</f>
        <v>2678936.0699999998</v>
      </c>
      <c r="E8" s="201">
        <f>SUM(E5:E7)</f>
        <v>0</v>
      </c>
      <c r="F8" s="201">
        <f>SUM(F5:F7)</f>
        <v>0</v>
      </c>
      <c r="G8" s="197" t="str">
        <f t="shared" si="0"/>
        <v/>
      </c>
      <c r="H8" s="186">
        <f>SUM(H5:H7)</f>
        <v>0</v>
      </c>
      <c r="I8" s="186">
        <f>SUM(I5:I7)</f>
        <v>0</v>
      </c>
      <c r="J8" s="151"/>
      <c r="K8" s="153"/>
      <c r="L8" s="101"/>
      <c r="M8" s="187"/>
      <c r="Q8" s="147"/>
      <c r="R8" s="187"/>
      <c r="S8" s="154"/>
      <c r="T8" s="147"/>
      <c r="U8" s="154"/>
      <c r="V8" s="147"/>
      <c r="W8" s="149"/>
      <c r="X8" s="188"/>
      <c r="Z8" s="147"/>
      <c r="AA8" s="189"/>
    </row>
    <row r="9" spans="1:27" x14ac:dyDescent="0.25">
      <c r="B9" s="101" t="s">
        <v>304</v>
      </c>
      <c r="C9" s="266"/>
      <c r="D9" s="194"/>
      <c r="E9" s="195"/>
      <c r="F9" s="195"/>
      <c r="G9" s="197" t="str">
        <f t="shared" si="0"/>
        <v/>
      </c>
      <c r="H9" s="194"/>
      <c r="I9" s="194"/>
      <c r="J9" s="151"/>
      <c r="K9" s="153"/>
      <c r="L9" s="101"/>
      <c r="M9" s="187"/>
      <c r="Q9" s="147"/>
      <c r="R9" s="187"/>
      <c r="S9" s="154"/>
      <c r="T9" s="147"/>
      <c r="U9" s="154"/>
      <c r="V9" s="147"/>
      <c r="W9" s="149"/>
      <c r="X9" s="188"/>
      <c r="Z9" s="147"/>
      <c r="AA9" s="189"/>
    </row>
    <row r="10" spans="1:27" x14ac:dyDescent="0.25">
      <c r="C10" s="266" t="s">
        <v>1302</v>
      </c>
      <c r="D10" s="194">
        <v>65370</v>
      </c>
      <c r="E10" s="199">
        <v>0</v>
      </c>
      <c r="F10" s="199">
        <v>0</v>
      </c>
      <c r="G10" s="197" t="str">
        <f t="shared" si="0"/>
        <v/>
      </c>
      <c r="H10" s="198">
        <v>0</v>
      </c>
      <c r="I10" s="198">
        <v>0</v>
      </c>
      <c r="J10" s="151"/>
      <c r="K10" s="153"/>
      <c r="L10" s="101"/>
      <c r="M10" s="187"/>
      <c r="Q10" s="147"/>
      <c r="R10" s="187"/>
      <c r="S10" s="154"/>
      <c r="T10" s="147"/>
      <c r="U10" s="154"/>
      <c r="V10" s="147"/>
      <c r="W10" s="149"/>
      <c r="X10" s="188"/>
      <c r="Z10" s="147"/>
      <c r="AA10" s="189"/>
    </row>
    <row r="11" spans="1:27" x14ac:dyDescent="0.25">
      <c r="B11" s="200" t="s">
        <v>305</v>
      </c>
      <c r="C11" s="267"/>
      <c r="D11" s="186">
        <f>SUM(D9:D10)</f>
        <v>65370</v>
      </c>
      <c r="E11" s="201">
        <f>SUM(E9:E10)</f>
        <v>0</v>
      </c>
      <c r="F11" s="201">
        <f>SUM(F9:F10)</f>
        <v>0</v>
      </c>
      <c r="G11" s="197" t="str">
        <f t="shared" si="0"/>
        <v/>
      </c>
      <c r="H11" s="186">
        <f>SUM(H9:H10)</f>
        <v>0</v>
      </c>
      <c r="I11" s="186">
        <f>SUM(I9:I10)</f>
        <v>0</v>
      </c>
      <c r="J11" s="151"/>
      <c r="K11" s="153"/>
      <c r="L11" s="101"/>
      <c r="M11" s="187"/>
      <c r="Q11" s="147"/>
      <c r="R11" s="187"/>
      <c r="S11" s="154"/>
      <c r="T11" s="147"/>
      <c r="U11" s="154"/>
      <c r="V11" s="147"/>
      <c r="W11" s="149"/>
      <c r="X11" s="188"/>
      <c r="Z11" s="147"/>
      <c r="AA11" s="189"/>
    </row>
    <row r="12" spans="1:27" x14ac:dyDescent="0.25">
      <c r="B12" s="101" t="s">
        <v>306</v>
      </c>
      <c r="C12" s="266"/>
      <c r="D12" s="194"/>
      <c r="E12" s="195"/>
      <c r="F12" s="195"/>
      <c r="G12" s="197" t="str">
        <f t="shared" si="0"/>
        <v/>
      </c>
      <c r="H12" s="194"/>
      <c r="I12" s="194"/>
      <c r="J12" s="151"/>
      <c r="K12" s="153"/>
      <c r="L12" s="101"/>
      <c r="M12" s="187"/>
      <c r="Q12" s="147"/>
      <c r="R12" s="187"/>
      <c r="S12" s="154"/>
      <c r="T12" s="147"/>
      <c r="U12" s="154"/>
      <c r="V12" s="147"/>
      <c r="W12" s="149"/>
      <c r="X12" s="188"/>
      <c r="Z12" s="147"/>
      <c r="AA12" s="189"/>
    </row>
    <row r="13" spans="1:27" x14ac:dyDescent="0.25">
      <c r="C13" s="266" t="s">
        <v>307</v>
      </c>
      <c r="D13" s="198">
        <v>0</v>
      </c>
      <c r="E13" s="199">
        <v>0</v>
      </c>
      <c r="F13" s="199">
        <v>0</v>
      </c>
      <c r="G13" s="197" t="str">
        <f t="shared" si="0"/>
        <v/>
      </c>
      <c r="H13" s="198">
        <v>0</v>
      </c>
      <c r="I13" s="198">
        <v>0</v>
      </c>
      <c r="J13" s="151"/>
      <c r="K13" s="153"/>
      <c r="L13" s="101"/>
      <c r="M13" s="187"/>
      <c r="Q13" s="147"/>
      <c r="R13" s="187"/>
      <c r="S13" s="154"/>
      <c r="T13" s="147"/>
      <c r="U13" s="154"/>
      <c r="V13" s="147"/>
      <c r="W13" s="149"/>
      <c r="X13" s="188"/>
      <c r="Z13" s="147"/>
      <c r="AA13" s="189"/>
    </row>
    <row r="14" spans="1:27" x14ac:dyDescent="0.25">
      <c r="B14" s="200" t="s">
        <v>308</v>
      </c>
      <c r="C14" s="266"/>
      <c r="D14" s="186">
        <f>SUM(D12:D13)</f>
        <v>0</v>
      </c>
      <c r="E14" s="201">
        <f>SUM(E12:E13)</f>
        <v>0</v>
      </c>
      <c r="F14" s="201">
        <f>SUM(F12:F13)</f>
        <v>0</v>
      </c>
      <c r="G14" s="197" t="str">
        <f t="shared" si="0"/>
        <v/>
      </c>
      <c r="H14" s="186">
        <f>SUM(H12:H13)</f>
        <v>0</v>
      </c>
      <c r="I14" s="186">
        <f>SUM(I12:I13)</f>
        <v>0</v>
      </c>
      <c r="J14" s="151"/>
      <c r="K14" s="153"/>
      <c r="L14" s="101"/>
      <c r="M14" s="187"/>
      <c r="Q14" s="147"/>
      <c r="R14" s="187"/>
      <c r="S14" s="154"/>
      <c r="T14" s="147"/>
      <c r="U14" s="154"/>
      <c r="V14" s="147"/>
      <c r="W14" s="149"/>
      <c r="X14" s="188"/>
      <c r="Z14" s="147"/>
      <c r="AA14" s="189"/>
    </row>
    <row r="15" spans="1:27" x14ac:dyDescent="0.25">
      <c r="B15" s="101" t="s">
        <v>309</v>
      </c>
      <c r="C15" s="266"/>
      <c r="D15" s="194"/>
      <c r="E15" s="195"/>
      <c r="F15" s="195"/>
      <c r="G15" s="197" t="str">
        <f t="shared" si="0"/>
        <v/>
      </c>
      <c r="H15" s="194"/>
      <c r="I15" s="194"/>
      <c r="J15" s="151"/>
      <c r="K15" s="153"/>
      <c r="L15" s="101"/>
      <c r="M15" s="187"/>
      <c r="Q15" s="147"/>
      <c r="R15" s="187"/>
      <c r="S15" s="154"/>
      <c r="T15" s="147"/>
      <c r="U15" s="154"/>
      <c r="V15" s="147"/>
      <c r="W15" s="149"/>
      <c r="X15" s="188"/>
      <c r="Z15" s="147"/>
      <c r="AA15" s="189"/>
    </row>
    <row r="16" spans="1:27" x14ac:dyDescent="0.25">
      <c r="C16" s="266" t="s">
        <v>310</v>
      </c>
      <c r="D16" s="194">
        <v>397.2</v>
      </c>
      <c r="E16" s="195">
        <v>4500</v>
      </c>
      <c r="F16" s="195">
        <v>4500</v>
      </c>
      <c r="G16" s="197">
        <f t="shared" si="0"/>
        <v>8.826666666666666E-2</v>
      </c>
      <c r="H16" s="194">
        <v>500</v>
      </c>
      <c r="I16" s="194">
        <v>500</v>
      </c>
      <c r="J16" s="151"/>
      <c r="K16" s="153"/>
      <c r="L16" s="101"/>
      <c r="M16" s="187"/>
      <c r="Q16" s="147"/>
      <c r="R16" s="187"/>
      <c r="S16" s="154"/>
      <c r="T16" s="147"/>
      <c r="U16" s="154"/>
      <c r="V16" s="147"/>
      <c r="W16" s="149"/>
      <c r="X16" s="188"/>
      <c r="Z16" s="147"/>
      <c r="AA16" s="189"/>
    </row>
    <row r="17" spans="2:27" x14ac:dyDescent="0.25">
      <c r="C17" s="266" t="s">
        <v>311</v>
      </c>
      <c r="D17" s="198">
        <v>0</v>
      </c>
      <c r="E17" s="199">
        <v>0</v>
      </c>
      <c r="F17" s="199">
        <v>0</v>
      </c>
      <c r="G17" s="197" t="str">
        <f t="shared" si="0"/>
        <v/>
      </c>
      <c r="H17" s="198">
        <v>0</v>
      </c>
      <c r="I17" s="198">
        <v>0</v>
      </c>
      <c r="J17" s="151"/>
      <c r="K17" s="153"/>
      <c r="L17" s="101"/>
      <c r="M17" s="187"/>
      <c r="Q17" s="147"/>
      <c r="R17" s="187"/>
      <c r="S17" s="154"/>
      <c r="T17" s="147"/>
      <c r="U17" s="154"/>
      <c r="V17" s="147"/>
      <c r="W17" s="149"/>
      <c r="X17" s="188"/>
      <c r="Z17" s="147"/>
      <c r="AA17" s="189"/>
    </row>
    <row r="18" spans="2:27" x14ac:dyDescent="0.25">
      <c r="B18" s="200" t="s">
        <v>312</v>
      </c>
      <c r="C18" s="266"/>
      <c r="D18" s="186">
        <f>SUM(D15:D17)</f>
        <v>397.2</v>
      </c>
      <c r="E18" s="201">
        <f>SUM(E15:E17)</f>
        <v>4500</v>
      </c>
      <c r="F18" s="201">
        <f>SUM(F15:F17)</f>
        <v>4500</v>
      </c>
      <c r="G18" s="197">
        <f t="shared" si="0"/>
        <v>8.826666666666666E-2</v>
      </c>
      <c r="H18" s="186">
        <f>SUM(H15:H17)</f>
        <v>500</v>
      </c>
      <c r="I18" s="186">
        <f>SUM(I15:I17)</f>
        <v>500</v>
      </c>
      <c r="J18" s="151"/>
      <c r="K18" s="153"/>
      <c r="L18" s="101"/>
      <c r="M18" s="187"/>
      <c r="Q18" s="147"/>
      <c r="R18" s="187"/>
      <c r="S18" s="154"/>
      <c r="T18" s="147"/>
      <c r="U18" s="154"/>
      <c r="V18" s="147"/>
      <c r="W18" s="149"/>
      <c r="X18" s="188"/>
      <c r="Z18" s="147"/>
      <c r="AA18" s="189"/>
    </row>
    <row r="19" spans="2:27" x14ac:dyDescent="0.25">
      <c r="B19" s="101" t="s">
        <v>313</v>
      </c>
      <c r="C19" s="266"/>
      <c r="D19" s="194"/>
      <c r="E19" s="195"/>
      <c r="F19" s="195"/>
      <c r="G19" s="197" t="str">
        <f t="shared" si="0"/>
        <v/>
      </c>
      <c r="H19" s="194"/>
      <c r="I19" s="194"/>
      <c r="J19" s="151"/>
      <c r="K19" s="153"/>
      <c r="L19" s="101"/>
      <c r="M19" s="187"/>
      <c r="Q19" s="147"/>
      <c r="R19" s="187"/>
      <c r="S19" s="154"/>
      <c r="T19" s="147"/>
      <c r="U19" s="154"/>
      <c r="V19" s="147"/>
      <c r="W19" s="149"/>
      <c r="X19" s="188"/>
      <c r="Z19" s="147"/>
      <c r="AA19" s="189"/>
    </row>
    <row r="20" spans="2:27" x14ac:dyDescent="0.25">
      <c r="C20" s="266" t="s">
        <v>314</v>
      </c>
      <c r="D20" s="198">
        <v>0</v>
      </c>
      <c r="E20" s="199">
        <v>0</v>
      </c>
      <c r="F20" s="199">
        <v>0</v>
      </c>
      <c r="G20" s="197" t="str">
        <f t="shared" si="0"/>
        <v/>
      </c>
      <c r="H20" s="198">
        <v>0</v>
      </c>
      <c r="I20" s="198">
        <v>0</v>
      </c>
      <c r="J20" s="151"/>
      <c r="K20" s="153"/>
      <c r="L20" s="101"/>
      <c r="M20" s="187"/>
      <c r="Q20" s="147"/>
      <c r="R20" s="187"/>
      <c r="S20" s="154"/>
      <c r="T20" s="147"/>
      <c r="U20" s="154"/>
      <c r="V20" s="147"/>
      <c r="W20" s="149"/>
      <c r="X20" s="188"/>
      <c r="Z20" s="147"/>
      <c r="AA20" s="189"/>
    </row>
    <row r="21" spans="2:27" x14ac:dyDescent="0.25">
      <c r="B21" s="200" t="s">
        <v>1122</v>
      </c>
      <c r="C21" s="266"/>
      <c r="D21" s="186">
        <f>SUM(D19:D20)</f>
        <v>0</v>
      </c>
      <c r="E21" s="201">
        <f>SUM(E19:E20)</f>
        <v>0</v>
      </c>
      <c r="F21" s="201">
        <f>SUM(F19:F20)</f>
        <v>0</v>
      </c>
      <c r="G21" s="197" t="str">
        <f t="shared" si="0"/>
        <v/>
      </c>
      <c r="H21" s="186">
        <f>SUM(H19:H20)</f>
        <v>0</v>
      </c>
      <c r="I21" s="186">
        <f>SUM(I19:I20)</f>
        <v>0</v>
      </c>
      <c r="J21" s="151"/>
      <c r="K21" s="153"/>
      <c r="L21" s="101"/>
      <c r="M21" s="187"/>
      <c r="Q21" s="147"/>
      <c r="R21" s="187"/>
      <c r="S21" s="154"/>
      <c r="T21" s="147"/>
      <c r="U21" s="154"/>
      <c r="V21" s="147"/>
      <c r="W21" s="149"/>
      <c r="X21" s="188"/>
      <c r="Z21" s="147"/>
      <c r="AA21" s="189"/>
    </row>
    <row r="22" spans="2:27" x14ac:dyDescent="0.25">
      <c r="B22" s="101" t="s">
        <v>315</v>
      </c>
      <c r="C22" s="266"/>
      <c r="D22" s="194"/>
      <c r="E22" s="195"/>
      <c r="F22" s="195"/>
      <c r="G22" s="197" t="str">
        <f t="shared" si="0"/>
        <v/>
      </c>
      <c r="H22" s="194"/>
      <c r="I22" s="194"/>
      <c r="J22" s="151"/>
      <c r="K22" s="153"/>
      <c r="L22" s="101"/>
      <c r="M22" s="187"/>
      <c r="Q22" s="147"/>
      <c r="R22" s="187"/>
      <c r="S22" s="154"/>
      <c r="T22" s="147"/>
      <c r="U22" s="154"/>
      <c r="V22" s="147"/>
      <c r="W22" s="149"/>
      <c r="X22" s="188"/>
      <c r="Z22" s="147"/>
      <c r="AA22" s="189"/>
    </row>
    <row r="23" spans="2:27" x14ac:dyDescent="0.25">
      <c r="C23" s="266" t="s">
        <v>316</v>
      </c>
      <c r="D23" s="194">
        <v>400</v>
      </c>
      <c r="E23" s="195">
        <v>300</v>
      </c>
      <c r="F23" s="195">
        <v>300</v>
      </c>
      <c r="G23" s="197">
        <f t="shared" si="0"/>
        <v>1.3333333333333333</v>
      </c>
      <c r="H23" s="194">
        <v>300</v>
      </c>
      <c r="I23" s="194">
        <v>400</v>
      </c>
      <c r="J23" s="151"/>
      <c r="K23" s="153"/>
      <c r="L23" s="147"/>
      <c r="M23" s="187"/>
      <c r="Q23" s="147"/>
      <c r="R23" s="187"/>
      <c r="S23" s="154"/>
      <c r="T23" s="147"/>
      <c r="U23" s="154"/>
      <c r="V23" s="147"/>
      <c r="W23" s="149"/>
      <c r="X23" s="188"/>
      <c r="Z23" s="147"/>
      <c r="AA23" s="189"/>
    </row>
    <row r="24" spans="2:27" x14ac:dyDescent="0.25">
      <c r="C24" s="266" t="s">
        <v>317</v>
      </c>
      <c r="D24" s="198">
        <v>0</v>
      </c>
      <c r="E24" s="199">
        <v>0</v>
      </c>
      <c r="F24" s="199">
        <v>0</v>
      </c>
      <c r="G24" s="197" t="str">
        <f t="shared" si="0"/>
        <v/>
      </c>
      <c r="H24" s="198">
        <v>0</v>
      </c>
      <c r="I24" s="198">
        <v>0</v>
      </c>
      <c r="J24" s="151"/>
      <c r="K24" s="153"/>
      <c r="L24" s="147"/>
      <c r="M24" s="187"/>
      <c r="Q24" s="147"/>
      <c r="R24" s="187"/>
      <c r="S24" s="154"/>
      <c r="T24" s="147"/>
      <c r="U24" s="154"/>
      <c r="V24" s="147"/>
      <c r="W24" s="149"/>
      <c r="X24" s="188"/>
      <c r="Z24" s="147"/>
      <c r="AA24" s="189"/>
    </row>
    <row r="25" spans="2:27" x14ac:dyDescent="0.25">
      <c r="B25" s="200" t="s">
        <v>318</v>
      </c>
      <c r="C25" s="266"/>
      <c r="D25" s="186">
        <f>SUM(D22:D24)</f>
        <v>400</v>
      </c>
      <c r="E25" s="201">
        <f>SUM(E22:E24)</f>
        <v>300</v>
      </c>
      <c r="F25" s="201">
        <f>SUM(F22:F24)</f>
        <v>300</v>
      </c>
      <c r="G25" s="197">
        <f t="shared" si="0"/>
        <v>1.3333333333333333</v>
      </c>
      <c r="H25" s="186">
        <f>SUM(H22:H24)</f>
        <v>300</v>
      </c>
      <c r="I25" s="186">
        <f>SUM(I22:I24)</f>
        <v>400</v>
      </c>
      <c r="J25" s="151"/>
      <c r="K25" s="153"/>
      <c r="L25" s="147"/>
      <c r="M25" s="187"/>
      <c r="Q25" s="147"/>
      <c r="R25" s="187"/>
      <c r="S25" s="154"/>
      <c r="T25" s="147"/>
      <c r="U25" s="154"/>
      <c r="V25" s="147"/>
      <c r="W25" s="149"/>
      <c r="X25" s="188"/>
      <c r="Z25" s="147"/>
      <c r="AA25" s="189"/>
    </row>
    <row r="26" spans="2:27" x14ac:dyDescent="0.25">
      <c r="B26" s="101" t="s">
        <v>319</v>
      </c>
      <c r="C26" s="266"/>
      <c r="D26" s="194"/>
      <c r="E26" s="195"/>
      <c r="F26" s="195"/>
      <c r="G26" s="197" t="str">
        <f t="shared" si="0"/>
        <v/>
      </c>
      <c r="H26" s="194"/>
      <c r="I26" s="194"/>
      <c r="J26" s="151"/>
      <c r="K26" s="153"/>
      <c r="L26" s="147"/>
      <c r="M26" s="187"/>
      <c r="Q26" s="147"/>
      <c r="R26" s="187"/>
      <c r="S26" s="154"/>
      <c r="T26" s="147"/>
      <c r="U26" s="154"/>
      <c r="V26" s="147"/>
      <c r="W26" s="149"/>
      <c r="X26" s="188"/>
      <c r="Z26" s="147"/>
      <c r="AA26" s="189"/>
    </row>
    <row r="27" spans="2:27" x14ac:dyDescent="0.25">
      <c r="C27" s="266" t="s">
        <v>320</v>
      </c>
      <c r="D27" s="198">
        <v>0</v>
      </c>
      <c r="E27" s="199">
        <v>0</v>
      </c>
      <c r="F27" s="199">
        <v>0</v>
      </c>
      <c r="G27" s="197" t="str">
        <f t="shared" si="0"/>
        <v/>
      </c>
      <c r="H27" s="198">
        <v>0</v>
      </c>
      <c r="I27" s="198">
        <v>0</v>
      </c>
      <c r="J27" s="151"/>
      <c r="K27" s="153"/>
      <c r="L27" s="147"/>
      <c r="M27" s="187"/>
      <c r="Q27" s="147"/>
      <c r="R27" s="187"/>
      <c r="S27" s="154"/>
      <c r="T27" s="147"/>
      <c r="U27" s="154"/>
      <c r="V27" s="147"/>
      <c r="W27" s="149"/>
      <c r="X27" s="188"/>
      <c r="Z27" s="147"/>
      <c r="AA27" s="189"/>
    </row>
    <row r="28" spans="2:27" x14ac:dyDescent="0.25">
      <c r="B28" s="200" t="s">
        <v>1123</v>
      </c>
      <c r="C28" s="266"/>
      <c r="D28" s="186">
        <f>SUM(D26:D27)</f>
        <v>0</v>
      </c>
      <c r="E28" s="201">
        <f>SUM(E26:E27)</f>
        <v>0</v>
      </c>
      <c r="F28" s="201">
        <f>SUM(F26:F27)</f>
        <v>0</v>
      </c>
      <c r="G28" s="197" t="str">
        <f t="shared" si="0"/>
        <v/>
      </c>
      <c r="H28" s="186">
        <f>SUM(H26:H27)</f>
        <v>0</v>
      </c>
      <c r="I28" s="186">
        <f>SUM(I26:I27)</f>
        <v>0</v>
      </c>
      <c r="J28" s="151"/>
      <c r="K28" s="153"/>
      <c r="L28" s="147"/>
      <c r="M28" s="187"/>
      <c r="Q28" s="147"/>
      <c r="R28" s="187"/>
      <c r="S28" s="154"/>
      <c r="T28" s="147"/>
      <c r="U28" s="154"/>
      <c r="V28" s="147"/>
      <c r="W28" s="149"/>
      <c r="X28" s="188"/>
      <c r="Z28" s="147"/>
      <c r="AA28" s="189"/>
    </row>
    <row r="29" spans="2:27" x14ac:dyDescent="0.25">
      <c r="B29" s="101" t="s">
        <v>321</v>
      </c>
      <c r="C29" s="266"/>
      <c r="D29" s="194"/>
      <c r="E29" s="195"/>
      <c r="F29" s="195"/>
      <c r="G29" s="197" t="str">
        <f t="shared" si="0"/>
        <v/>
      </c>
      <c r="H29" s="194"/>
      <c r="I29" s="194"/>
      <c r="J29" s="151"/>
      <c r="K29" s="153"/>
      <c r="L29" s="147"/>
      <c r="M29" s="187"/>
      <c r="Q29" s="147"/>
      <c r="R29" s="187"/>
      <c r="S29" s="154"/>
      <c r="T29" s="147"/>
      <c r="U29" s="154"/>
      <c r="V29" s="147"/>
      <c r="W29" s="149"/>
      <c r="X29" s="188"/>
      <c r="Z29" s="147"/>
      <c r="AA29" s="189"/>
    </row>
    <row r="30" spans="2:27" x14ac:dyDescent="0.25">
      <c r="C30" s="266" t="s">
        <v>322</v>
      </c>
      <c r="D30" s="194">
        <v>23011.33</v>
      </c>
      <c r="E30" s="195">
        <v>50000</v>
      </c>
      <c r="F30" s="195">
        <v>50000</v>
      </c>
      <c r="G30" s="197">
        <f t="shared" si="0"/>
        <v>0.46022660000000004</v>
      </c>
      <c r="H30" s="194">
        <v>25000</v>
      </c>
      <c r="I30" s="194">
        <v>25000</v>
      </c>
      <c r="J30" s="151"/>
      <c r="K30" s="153"/>
      <c r="L30" s="147"/>
      <c r="M30" s="187"/>
      <c r="Q30" s="147"/>
      <c r="R30" s="187"/>
      <c r="S30" s="154"/>
      <c r="T30" s="147"/>
      <c r="U30" s="154"/>
      <c r="V30" s="147"/>
      <c r="W30" s="149"/>
      <c r="X30" s="188"/>
      <c r="Z30" s="147"/>
      <c r="AA30" s="189"/>
    </row>
    <row r="31" spans="2:27" x14ac:dyDescent="0.2">
      <c r="C31" s="266" t="s">
        <v>323</v>
      </c>
      <c r="D31" s="289">
        <v>3174.99</v>
      </c>
      <c r="E31" s="199">
        <v>0</v>
      </c>
      <c r="F31" s="199">
        <v>0</v>
      </c>
      <c r="G31" s="197" t="str">
        <f t="shared" si="0"/>
        <v/>
      </c>
      <c r="H31" s="198">
        <v>0</v>
      </c>
      <c r="I31" s="198">
        <v>0</v>
      </c>
      <c r="J31" s="151"/>
      <c r="K31" s="153"/>
      <c r="L31" s="147"/>
      <c r="M31" s="187"/>
      <c r="Q31" s="147"/>
      <c r="R31" s="187"/>
      <c r="S31" s="154"/>
      <c r="T31" s="147"/>
      <c r="U31" s="154"/>
      <c r="V31" s="147"/>
      <c r="W31" s="149"/>
      <c r="X31" s="188"/>
      <c r="Z31" s="147"/>
      <c r="AA31" s="189"/>
    </row>
    <row r="32" spans="2:27" x14ac:dyDescent="0.25">
      <c r="B32" s="200" t="s">
        <v>324</v>
      </c>
      <c r="C32" s="266"/>
      <c r="D32" s="186">
        <f>SUM(D29:D31)</f>
        <v>26186.32</v>
      </c>
      <c r="E32" s="201">
        <f>SUM(E29:E31)</f>
        <v>50000</v>
      </c>
      <c r="F32" s="201">
        <f>SUM(F29:F31)</f>
        <v>50000</v>
      </c>
      <c r="G32" s="197">
        <f t="shared" si="0"/>
        <v>0.52372640000000004</v>
      </c>
      <c r="H32" s="186">
        <f>SUM(H29:H31)</f>
        <v>25000</v>
      </c>
      <c r="I32" s="186">
        <f>SUM(I29:I31)</f>
        <v>25000</v>
      </c>
      <c r="J32" s="151"/>
      <c r="K32" s="153"/>
      <c r="L32" s="147"/>
      <c r="M32" s="187"/>
      <c r="Q32" s="147"/>
      <c r="R32" s="187"/>
      <c r="S32" s="154"/>
      <c r="T32" s="147"/>
      <c r="U32" s="154"/>
      <c r="V32" s="147"/>
      <c r="W32" s="149"/>
      <c r="X32" s="188"/>
      <c r="Z32" s="147"/>
      <c r="AA32" s="189"/>
    </row>
    <row r="33" spans="2:27" x14ac:dyDescent="0.2">
      <c r="B33" s="101" t="s">
        <v>325</v>
      </c>
      <c r="C33" s="266"/>
      <c r="D33" s="289"/>
      <c r="E33" s="195"/>
      <c r="F33" s="195"/>
      <c r="G33" s="197" t="str">
        <f t="shared" si="0"/>
        <v/>
      </c>
      <c r="H33" s="194"/>
      <c r="I33" s="194"/>
      <c r="J33" s="151"/>
      <c r="K33" s="153"/>
      <c r="L33" s="147"/>
      <c r="M33" s="187"/>
      <c r="Q33" s="147"/>
      <c r="R33" s="187"/>
      <c r="S33" s="154"/>
      <c r="T33" s="147"/>
      <c r="U33" s="154"/>
      <c r="V33" s="147"/>
      <c r="W33" s="149"/>
      <c r="X33" s="188"/>
      <c r="Z33" s="147"/>
      <c r="AA33" s="189"/>
    </row>
    <row r="34" spans="2:27" x14ac:dyDescent="0.2">
      <c r="C34" s="266" t="s">
        <v>326</v>
      </c>
      <c r="D34" s="289">
        <v>8473.3799999999992</v>
      </c>
      <c r="E34" s="199">
        <v>0</v>
      </c>
      <c r="F34" s="199">
        <v>0</v>
      </c>
      <c r="G34" s="197" t="str">
        <f t="shared" si="0"/>
        <v/>
      </c>
      <c r="H34" s="198">
        <v>0</v>
      </c>
      <c r="I34" s="198">
        <v>0</v>
      </c>
      <c r="J34" s="151"/>
      <c r="K34" s="153"/>
      <c r="L34" s="147"/>
      <c r="M34" s="187"/>
      <c r="Q34" s="147"/>
      <c r="R34" s="187"/>
      <c r="S34" s="154"/>
      <c r="T34" s="147"/>
      <c r="U34" s="154"/>
      <c r="V34" s="147"/>
      <c r="W34" s="149"/>
      <c r="X34" s="188"/>
      <c r="Z34" s="147"/>
      <c r="AA34" s="189"/>
    </row>
    <row r="35" spans="2:27" x14ac:dyDescent="0.25">
      <c r="B35" s="200" t="s">
        <v>327</v>
      </c>
      <c r="C35" s="266"/>
      <c r="D35" s="186">
        <f>SUM(D33:D34)</f>
        <v>8473.3799999999992</v>
      </c>
      <c r="E35" s="201">
        <f>SUM(E33:E34)</f>
        <v>0</v>
      </c>
      <c r="F35" s="201">
        <f>SUM(F33:F34)</f>
        <v>0</v>
      </c>
      <c r="G35" s="197" t="str">
        <f t="shared" si="0"/>
        <v/>
      </c>
      <c r="H35" s="186">
        <f>SUM(H33:H34)</f>
        <v>0</v>
      </c>
      <c r="I35" s="186">
        <f>SUM(I33:I34)</f>
        <v>0</v>
      </c>
      <c r="J35" s="151"/>
      <c r="K35" s="153"/>
      <c r="L35" s="147"/>
      <c r="M35" s="187"/>
      <c r="Q35" s="147"/>
      <c r="R35" s="187"/>
      <c r="S35" s="154"/>
      <c r="T35" s="147"/>
      <c r="U35" s="154"/>
      <c r="V35" s="147"/>
      <c r="W35" s="149"/>
      <c r="X35" s="188"/>
      <c r="Z35" s="147"/>
      <c r="AA35" s="189"/>
    </row>
    <row r="36" spans="2:27" x14ac:dyDescent="0.25">
      <c r="B36" s="101" t="s">
        <v>328</v>
      </c>
      <c r="C36" s="266"/>
      <c r="D36" s="194"/>
      <c r="E36" s="195"/>
      <c r="F36" s="195"/>
      <c r="G36" s="197" t="str">
        <f t="shared" si="0"/>
        <v/>
      </c>
      <c r="H36" s="194"/>
      <c r="I36" s="194"/>
      <c r="J36" s="151"/>
      <c r="K36" s="153"/>
      <c r="L36" s="147"/>
      <c r="M36" s="187"/>
      <c r="Q36" s="147"/>
      <c r="R36" s="187"/>
      <c r="S36" s="154"/>
      <c r="T36" s="147"/>
      <c r="U36" s="154"/>
      <c r="V36" s="147"/>
      <c r="W36" s="149"/>
      <c r="X36" s="188"/>
      <c r="Z36" s="147"/>
      <c r="AA36" s="189"/>
    </row>
    <row r="37" spans="2:27" x14ac:dyDescent="0.2">
      <c r="C37" s="266" t="s">
        <v>329</v>
      </c>
      <c r="D37" s="289">
        <v>62183.64</v>
      </c>
      <c r="E37" s="195">
        <v>0</v>
      </c>
      <c r="F37" s="195">
        <v>0</v>
      </c>
      <c r="G37" s="197" t="str">
        <f t="shared" si="0"/>
        <v/>
      </c>
      <c r="H37" s="194">
        <v>0</v>
      </c>
      <c r="I37" s="194">
        <v>0</v>
      </c>
      <c r="J37" s="151"/>
      <c r="K37" s="153"/>
      <c r="L37" s="147"/>
      <c r="M37" s="187"/>
      <c r="Q37" s="147"/>
      <c r="R37" s="187"/>
      <c r="S37" s="154"/>
      <c r="T37" s="147"/>
      <c r="U37" s="154"/>
      <c r="V37" s="147"/>
      <c r="W37" s="149"/>
      <c r="X37" s="188"/>
      <c r="Z37" s="147"/>
      <c r="AA37" s="189"/>
    </row>
    <row r="38" spans="2:27" x14ac:dyDescent="0.25">
      <c r="C38" s="266" t="s">
        <v>330</v>
      </c>
      <c r="D38" s="198">
        <v>0</v>
      </c>
      <c r="E38" s="199">
        <v>0</v>
      </c>
      <c r="F38" s="199">
        <v>0</v>
      </c>
      <c r="G38" s="197" t="str">
        <f t="shared" si="0"/>
        <v/>
      </c>
      <c r="H38" s="198">
        <v>0</v>
      </c>
      <c r="I38" s="198">
        <v>0</v>
      </c>
      <c r="J38" s="151"/>
      <c r="K38" s="153"/>
      <c r="L38" s="147"/>
      <c r="M38" s="187"/>
      <c r="Q38" s="147"/>
      <c r="R38" s="187"/>
      <c r="S38" s="154"/>
      <c r="T38" s="147"/>
      <c r="U38" s="154"/>
      <c r="V38" s="147"/>
      <c r="W38" s="149"/>
      <c r="X38" s="188"/>
      <c r="Z38" s="147"/>
      <c r="AA38" s="189"/>
    </row>
    <row r="39" spans="2:27" x14ac:dyDescent="0.25">
      <c r="B39" s="200" t="s">
        <v>331</v>
      </c>
      <c r="C39" s="266"/>
      <c r="D39" s="186">
        <f>SUM(D36:D38)</f>
        <v>62183.64</v>
      </c>
      <c r="E39" s="201">
        <f>SUM(E36:E38)</f>
        <v>0</v>
      </c>
      <c r="F39" s="201">
        <f>SUM(F36:F38)</f>
        <v>0</v>
      </c>
      <c r="G39" s="197" t="str">
        <f t="shared" si="0"/>
        <v/>
      </c>
      <c r="H39" s="186">
        <f>SUM(H36:H38)</f>
        <v>0</v>
      </c>
      <c r="I39" s="186">
        <f>SUM(I36:I38)</f>
        <v>0</v>
      </c>
      <c r="J39" s="151"/>
      <c r="K39" s="153"/>
      <c r="L39" s="147"/>
      <c r="M39" s="187"/>
      <c r="Q39" s="147"/>
      <c r="R39" s="187"/>
      <c r="S39" s="154"/>
      <c r="T39" s="147"/>
      <c r="U39" s="154"/>
      <c r="V39" s="147"/>
      <c r="W39" s="149"/>
      <c r="X39" s="188"/>
      <c r="Z39" s="147"/>
      <c r="AA39" s="189"/>
    </row>
    <row r="40" spans="2:27" x14ac:dyDescent="0.25">
      <c r="B40" s="101" t="s">
        <v>332</v>
      </c>
      <c r="C40" s="266"/>
      <c r="D40" s="194"/>
      <c r="E40" s="195"/>
      <c r="F40" s="195"/>
      <c r="G40" s="197" t="str">
        <f t="shared" si="0"/>
        <v/>
      </c>
      <c r="H40" s="194"/>
      <c r="I40" s="194"/>
      <c r="J40" s="151"/>
      <c r="K40" s="153"/>
      <c r="L40" s="147"/>
      <c r="M40" s="187"/>
      <c r="Q40" s="147"/>
      <c r="R40" s="187"/>
      <c r="S40" s="154"/>
      <c r="T40" s="147"/>
      <c r="U40" s="154"/>
      <c r="V40" s="147"/>
      <c r="W40" s="149"/>
      <c r="X40" s="188"/>
      <c r="Z40" s="147"/>
      <c r="AA40" s="189"/>
    </row>
    <row r="41" spans="2:27" x14ac:dyDescent="0.25">
      <c r="C41" s="266" t="s">
        <v>333</v>
      </c>
      <c r="D41" s="194">
        <v>0</v>
      </c>
      <c r="E41" s="195">
        <v>0</v>
      </c>
      <c r="F41" s="195">
        <v>0</v>
      </c>
      <c r="G41" s="197" t="str">
        <f t="shared" si="0"/>
        <v/>
      </c>
      <c r="H41" s="194">
        <v>0</v>
      </c>
      <c r="I41" s="194">
        <v>0</v>
      </c>
      <c r="J41" s="151"/>
      <c r="K41" s="153"/>
      <c r="L41" s="147"/>
      <c r="M41" s="187"/>
      <c r="Q41" s="147"/>
      <c r="R41" s="187"/>
      <c r="S41" s="154"/>
      <c r="T41" s="147"/>
      <c r="U41" s="154"/>
      <c r="V41" s="147"/>
      <c r="W41" s="149"/>
      <c r="X41" s="188"/>
      <c r="Z41" s="147"/>
      <c r="AA41" s="189"/>
    </row>
    <row r="42" spans="2:27" x14ac:dyDescent="0.25">
      <c r="C42" s="266" t="s">
        <v>334</v>
      </c>
      <c r="D42" s="194">
        <v>0</v>
      </c>
      <c r="E42" s="199">
        <v>0</v>
      </c>
      <c r="F42" s="199">
        <v>0</v>
      </c>
      <c r="G42" s="197" t="str">
        <f t="shared" si="0"/>
        <v/>
      </c>
      <c r="H42" s="194">
        <v>0</v>
      </c>
      <c r="I42" s="194">
        <v>0</v>
      </c>
      <c r="J42" s="151"/>
      <c r="K42" s="153"/>
      <c r="L42" s="147"/>
      <c r="M42" s="187"/>
      <c r="Q42" s="147"/>
      <c r="R42" s="187"/>
      <c r="S42" s="154"/>
      <c r="T42" s="147"/>
      <c r="U42" s="154"/>
      <c r="V42" s="147"/>
      <c r="W42" s="149"/>
      <c r="X42" s="188"/>
      <c r="Z42" s="147"/>
      <c r="AA42" s="189"/>
    </row>
    <row r="43" spans="2:27" x14ac:dyDescent="0.25">
      <c r="B43" s="200" t="s">
        <v>335</v>
      </c>
      <c r="C43" s="266"/>
      <c r="D43" s="186">
        <f>SUM(D40:D42)</f>
        <v>0</v>
      </c>
      <c r="E43" s="201">
        <f>SUM(E40:E42)</f>
        <v>0</v>
      </c>
      <c r="F43" s="201">
        <f>SUM(F40:F42)</f>
        <v>0</v>
      </c>
      <c r="G43" s="197" t="str">
        <f t="shared" si="0"/>
        <v/>
      </c>
      <c r="H43" s="186">
        <f>SUM(H40:H42)</f>
        <v>0</v>
      </c>
      <c r="I43" s="186">
        <f>SUM(I40:I42)</f>
        <v>0</v>
      </c>
      <c r="J43" s="151"/>
      <c r="K43" s="153"/>
      <c r="L43" s="147"/>
      <c r="M43" s="187"/>
      <c r="Q43" s="147"/>
      <c r="R43" s="187"/>
      <c r="S43" s="154"/>
      <c r="T43" s="147"/>
      <c r="U43" s="154"/>
      <c r="V43" s="147"/>
      <c r="W43" s="149"/>
      <c r="X43" s="188"/>
      <c r="Z43" s="147"/>
      <c r="AA43" s="189"/>
    </row>
    <row r="44" spans="2:27" x14ac:dyDescent="0.25">
      <c r="B44" s="101" t="s">
        <v>336</v>
      </c>
      <c r="C44" s="266"/>
      <c r="D44" s="194"/>
      <c r="E44" s="195"/>
      <c r="F44" s="195"/>
      <c r="G44" s="197" t="str">
        <f t="shared" si="0"/>
        <v/>
      </c>
      <c r="H44" s="194"/>
      <c r="I44" s="194"/>
      <c r="J44" s="151"/>
      <c r="K44" s="153"/>
      <c r="L44" s="147"/>
      <c r="M44" s="187"/>
      <c r="Q44" s="147"/>
      <c r="R44" s="187"/>
      <c r="S44" s="154"/>
      <c r="T44" s="147"/>
      <c r="U44" s="154"/>
      <c r="V44" s="147"/>
      <c r="W44" s="149"/>
      <c r="X44" s="188"/>
      <c r="Z44" s="147"/>
      <c r="AA44" s="189"/>
    </row>
    <row r="45" spans="2:27" x14ac:dyDescent="0.25">
      <c r="C45" s="266" t="s">
        <v>337</v>
      </c>
      <c r="D45" s="194">
        <v>0</v>
      </c>
      <c r="E45" s="195">
        <v>0</v>
      </c>
      <c r="F45" s="195">
        <v>0</v>
      </c>
      <c r="G45" s="197" t="str">
        <f t="shared" si="0"/>
        <v/>
      </c>
      <c r="H45" s="194">
        <v>0</v>
      </c>
      <c r="I45" s="194">
        <v>0</v>
      </c>
      <c r="J45" s="151"/>
      <c r="K45" s="153"/>
      <c r="L45" s="147"/>
      <c r="M45" s="187"/>
      <c r="Q45" s="147"/>
      <c r="R45" s="187"/>
      <c r="S45" s="154"/>
      <c r="T45" s="147"/>
      <c r="U45" s="154"/>
      <c r="V45" s="147"/>
      <c r="W45" s="149"/>
      <c r="X45" s="188"/>
      <c r="Z45" s="147"/>
      <c r="AA45" s="189"/>
    </row>
    <row r="46" spans="2:27" x14ac:dyDescent="0.25">
      <c r="C46" s="266" t="s">
        <v>338</v>
      </c>
      <c r="D46" s="194">
        <v>0</v>
      </c>
      <c r="E46" s="199">
        <v>0</v>
      </c>
      <c r="F46" s="199">
        <v>0</v>
      </c>
      <c r="G46" s="197" t="str">
        <f t="shared" si="0"/>
        <v/>
      </c>
      <c r="H46" s="194">
        <v>0</v>
      </c>
      <c r="I46" s="194">
        <v>0</v>
      </c>
      <c r="J46" s="151"/>
      <c r="K46" s="153"/>
      <c r="L46" s="147"/>
      <c r="M46" s="187"/>
      <c r="Q46" s="147"/>
      <c r="R46" s="187"/>
      <c r="S46" s="154"/>
      <c r="T46" s="147"/>
      <c r="U46" s="154"/>
      <c r="V46" s="147"/>
      <c r="W46" s="149"/>
      <c r="X46" s="188"/>
      <c r="Z46" s="147"/>
      <c r="AA46" s="189"/>
    </row>
    <row r="47" spans="2:27" x14ac:dyDescent="0.25">
      <c r="B47" s="200" t="s">
        <v>339</v>
      </c>
      <c r="C47" s="266"/>
      <c r="D47" s="186">
        <f>SUM(D44:D46)</f>
        <v>0</v>
      </c>
      <c r="E47" s="201">
        <f>SUM(E44:E46)</f>
        <v>0</v>
      </c>
      <c r="F47" s="201">
        <f>SUM(F44:F46)</f>
        <v>0</v>
      </c>
      <c r="G47" s="197" t="str">
        <f t="shared" si="0"/>
        <v/>
      </c>
      <c r="H47" s="186">
        <f>SUM(H44:H46)</f>
        <v>0</v>
      </c>
      <c r="I47" s="186">
        <f>SUM(I44:I46)</f>
        <v>0</v>
      </c>
      <c r="J47" s="151"/>
      <c r="K47" s="153"/>
      <c r="L47" s="147"/>
      <c r="M47" s="187"/>
      <c r="Q47" s="147"/>
      <c r="R47" s="187"/>
      <c r="S47" s="154"/>
      <c r="T47" s="147"/>
      <c r="U47" s="154"/>
      <c r="V47" s="147"/>
      <c r="W47" s="149"/>
      <c r="X47" s="188"/>
      <c r="Z47" s="147"/>
      <c r="AA47" s="189"/>
    </row>
    <row r="48" spans="2:27" x14ac:dyDescent="0.25">
      <c r="B48" s="101" t="s">
        <v>340</v>
      </c>
      <c r="C48" s="266"/>
      <c r="D48" s="194"/>
      <c r="E48" s="195"/>
      <c r="F48" s="195"/>
      <c r="G48" s="197" t="str">
        <f t="shared" si="0"/>
        <v/>
      </c>
      <c r="H48" s="194"/>
      <c r="I48" s="194"/>
      <c r="J48" s="151"/>
      <c r="K48" s="153"/>
      <c r="L48" s="147"/>
      <c r="M48" s="187"/>
      <c r="Q48" s="147"/>
      <c r="R48" s="187"/>
      <c r="S48" s="154"/>
      <c r="T48" s="147"/>
      <c r="U48" s="154"/>
      <c r="V48" s="147"/>
      <c r="W48" s="149"/>
      <c r="X48" s="188"/>
      <c r="Z48" s="147"/>
      <c r="AA48" s="189"/>
    </row>
    <row r="49" spans="1:27" x14ac:dyDescent="0.2">
      <c r="C49" s="266" t="s">
        <v>341</v>
      </c>
      <c r="D49" s="249">
        <v>135.53</v>
      </c>
      <c r="E49" s="195">
        <v>0</v>
      </c>
      <c r="F49" s="195">
        <v>0</v>
      </c>
      <c r="G49" s="197" t="str">
        <f t="shared" si="0"/>
        <v/>
      </c>
      <c r="H49" s="194">
        <v>0</v>
      </c>
      <c r="I49" s="194">
        <v>0</v>
      </c>
      <c r="J49" s="151"/>
      <c r="K49" s="153"/>
      <c r="L49" s="147"/>
      <c r="M49" s="187"/>
      <c r="Q49" s="147"/>
      <c r="R49" s="187"/>
      <c r="S49" s="154"/>
      <c r="T49" s="147"/>
      <c r="U49" s="154"/>
      <c r="V49" s="147"/>
      <c r="W49" s="149"/>
      <c r="X49" s="188"/>
      <c r="Z49" s="147"/>
      <c r="AA49" s="189"/>
    </row>
    <row r="50" spans="1:27" x14ac:dyDescent="0.25">
      <c r="C50" s="266" t="s">
        <v>342</v>
      </c>
      <c r="D50" s="194">
        <v>0</v>
      </c>
      <c r="E50" s="199">
        <v>0</v>
      </c>
      <c r="F50" s="199">
        <v>0</v>
      </c>
      <c r="G50" s="197" t="str">
        <f t="shared" si="0"/>
        <v/>
      </c>
      <c r="H50" s="198">
        <v>0</v>
      </c>
      <c r="I50" s="198">
        <v>0</v>
      </c>
      <c r="J50" s="151"/>
      <c r="K50" s="153"/>
      <c r="L50" s="147"/>
      <c r="M50" s="187"/>
      <c r="Q50" s="147"/>
      <c r="R50" s="187"/>
      <c r="S50" s="154"/>
      <c r="T50" s="147"/>
      <c r="U50" s="154"/>
      <c r="V50" s="147"/>
      <c r="W50" s="149"/>
      <c r="X50" s="188"/>
      <c r="Z50" s="147"/>
      <c r="AA50" s="189"/>
    </row>
    <row r="51" spans="1:27" x14ac:dyDescent="0.25">
      <c r="B51" s="200" t="s">
        <v>343</v>
      </c>
      <c r="C51" s="266"/>
      <c r="D51" s="186">
        <f>SUM(D48:D50)</f>
        <v>135.53</v>
      </c>
      <c r="E51" s="201">
        <f>SUM(E48:E50)</f>
        <v>0</v>
      </c>
      <c r="F51" s="201">
        <f>SUM(F48:F50)</f>
        <v>0</v>
      </c>
      <c r="G51" s="197" t="str">
        <f t="shared" si="0"/>
        <v/>
      </c>
      <c r="H51" s="186">
        <f>SUM(H48:H50)</f>
        <v>0</v>
      </c>
      <c r="I51" s="186">
        <f>SUM(I48:I50)</f>
        <v>0</v>
      </c>
      <c r="J51" s="151"/>
      <c r="K51" s="153"/>
      <c r="L51" s="147"/>
      <c r="M51" s="187"/>
      <c r="Q51" s="147"/>
      <c r="R51" s="187"/>
      <c r="S51" s="154"/>
      <c r="T51" s="147"/>
      <c r="U51" s="154"/>
      <c r="V51" s="147"/>
      <c r="W51" s="149"/>
      <c r="X51" s="188"/>
      <c r="Z51" s="147"/>
      <c r="AA51" s="189"/>
    </row>
    <row r="52" spans="1:27" x14ac:dyDescent="0.25">
      <c r="B52" s="101" t="s">
        <v>344</v>
      </c>
      <c r="C52" s="266"/>
      <c r="D52" s="194"/>
      <c r="E52" s="195"/>
      <c r="F52" s="195"/>
      <c r="G52" s="197" t="str">
        <f t="shared" si="0"/>
        <v/>
      </c>
      <c r="H52" s="194"/>
      <c r="I52" s="194"/>
      <c r="J52" s="151"/>
      <c r="K52" s="153"/>
      <c r="L52" s="147"/>
      <c r="M52" s="187"/>
      <c r="Q52" s="147"/>
      <c r="R52" s="187"/>
      <c r="S52" s="154"/>
      <c r="T52" s="147"/>
      <c r="U52" s="154"/>
      <c r="V52" s="147"/>
      <c r="W52" s="149"/>
      <c r="X52" s="188"/>
      <c r="Z52" s="147"/>
      <c r="AA52" s="189"/>
    </row>
    <row r="53" spans="1:27" x14ac:dyDescent="0.25">
      <c r="C53" s="266" t="s">
        <v>345</v>
      </c>
      <c r="D53" s="194">
        <v>0</v>
      </c>
      <c r="E53" s="195">
        <v>0</v>
      </c>
      <c r="F53" s="195">
        <v>0</v>
      </c>
      <c r="G53" s="197" t="str">
        <f t="shared" si="0"/>
        <v/>
      </c>
      <c r="H53" s="194">
        <v>0</v>
      </c>
      <c r="I53" s="194">
        <v>0</v>
      </c>
      <c r="J53" s="151"/>
      <c r="K53" s="153"/>
      <c r="L53" s="147"/>
      <c r="M53" s="187"/>
      <c r="Q53" s="147"/>
      <c r="R53" s="187"/>
      <c r="S53" s="154"/>
      <c r="T53" s="147"/>
      <c r="U53" s="154"/>
      <c r="V53" s="147"/>
      <c r="W53" s="149"/>
      <c r="X53" s="188"/>
      <c r="Z53" s="147"/>
      <c r="AA53" s="189"/>
    </row>
    <row r="54" spans="1:27" x14ac:dyDescent="0.25">
      <c r="C54" s="266" t="s">
        <v>346</v>
      </c>
      <c r="D54" s="198">
        <v>0</v>
      </c>
      <c r="E54" s="199">
        <v>0</v>
      </c>
      <c r="F54" s="199">
        <v>0</v>
      </c>
      <c r="G54" s="197" t="str">
        <f t="shared" si="0"/>
        <v/>
      </c>
      <c r="H54" s="198">
        <v>0</v>
      </c>
      <c r="I54" s="198">
        <v>0</v>
      </c>
      <c r="J54" s="151"/>
      <c r="K54" s="153"/>
      <c r="L54" s="147"/>
      <c r="M54" s="187"/>
      <c r="Q54" s="147"/>
      <c r="R54" s="187"/>
      <c r="S54" s="154"/>
      <c r="T54" s="147"/>
      <c r="U54" s="154"/>
      <c r="V54" s="147"/>
      <c r="W54" s="149"/>
      <c r="X54" s="188"/>
      <c r="Z54" s="147"/>
      <c r="AA54" s="189"/>
    </row>
    <row r="55" spans="1:27" x14ac:dyDescent="0.25">
      <c r="B55" s="200" t="s">
        <v>347</v>
      </c>
      <c r="C55" s="266"/>
      <c r="D55" s="186">
        <f>SUM(D52:D54)</f>
        <v>0</v>
      </c>
      <c r="E55" s="201">
        <f>SUM(E52:E54)</f>
        <v>0</v>
      </c>
      <c r="F55" s="201">
        <f>SUM(F52:F54)</f>
        <v>0</v>
      </c>
      <c r="G55" s="197" t="str">
        <f t="shared" si="0"/>
        <v/>
      </c>
      <c r="H55" s="186">
        <f>SUM(H52:H54)</f>
        <v>0</v>
      </c>
      <c r="I55" s="186">
        <f>SUM(I52:I54)</f>
        <v>0</v>
      </c>
      <c r="J55" s="151"/>
      <c r="K55" s="153"/>
      <c r="L55" s="147"/>
      <c r="M55" s="187"/>
      <c r="Q55" s="147"/>
      <c r="R55" s="187"/>
      <c r="S55" s="154"/>
      <c r="T55" s="147"/>
      <c r="U55" s="154"/>
      <c r="V55" s="147"/>
      <c r="W55" s="149"/>
      <c r="X55" s="188"/>
      <c r="Z55" s="147"/>
      <c r="AA55" s="189"/>
    </row>
    <row r="56" spans="1:27" x14ac:dyDescent="0.25">
      <c r="B56" s="101" t="s">
        <v>1303</v>
      </c>
      <c r="C56" s="266"/>
      <c r="D56" s="194"/>
      <c r="E56" s="195"/>
      <c r="F56" s="195"/>
      <c r="G56" s="197"/>
      <c r="H56" s="194"/>
      <c r="I56" s="194"/>
      <c r="J56" s="151"/>
      <c r="K56" s="153"/>
      <c r="L56" s="147"/>
      <c r="M56" s="187"/>
      <c r="Q56" s="147"/>
      <c r="R56" s="187"/>
      <c r="S56" s="154"/>
      <c r="T56" s="147"/>
      <c r="U56" s="154"/>
      <c r="V56" s="147"/>
      <c r="W56" s="149"/>
      <c r="X56" s="188"/>
      <c r="Z56" s="147"/>
      <c r="AA56" s="189"/>
    </row>
    <row r="57" spans="1:27" x14ac:dyDescent="0.25">
      <c r="B57" s="200"/>
      <c r="C57" s="101" t="s">
        <v>1304</v>
      </c>
      <c r="D57" s="194">
        <v>21.53</v>
      </c>
      <c r="E57" s="199">
        <v>0</v>
      </c>
      <c r="F57" s="199">
        <v>0</v>
      </c>
      <c r="G57" s="197" t="str">
        <f t="shared" ref="G57:G58" si="1">IF(F57=0,"",D57/F57)</f>
        <v/>
      </c>
      <c r="H57" s="198">
        <v>0</v>
      </c>
      <c r="I57" s="198">
        <v>0</v>
      </c>
      <c r="J57" s="151"/>
      <c r="K57" s="153"/>
      <c r="L57" s="147"/>
      <c r="M57" s="187"/>
      <c r="Q57" s="147"/>
      <c r="R57" s="187"/>
      <c r="S57" s="154"/>
      <c r="T57" s="147"/>
      <c r="U57" s="154"/>
      <c r="V57" s="147"/>
      <c r="W57" s="149"/>
      <c r="X57" s="188"/>
      <c r="Z57" s="147"/>
      <c r="AA57" s="189"/>
    </row>
    <row r="58" spans="1:27" x14ac:dyDescent="0.25">
      <c r="B58" s="200" t="s">
        <v>1305</v>
      </c>
      <c r="C58" s="266"/>
      <c r="D58" s="186">
        <f>SUM(D55:D57)</f>
        <v>21.53</v>
      </c>
      <c r="E58" s="201">
        <f>SUM(E55:E57)</f>
        <v>0</v>
      </c>
      <c r="F58" s="201">
        <f>SUM(F55:F57)</f>
        <v>0</v>
      </c>
      <c r="G58" s="197" t="str">
        <f t="shared" si="1"/>
        <v/>
      </c>
      <c r="H58" s="186">
        <f>SUM(H55:H57)</f>
        <v>0</v>
      </c>
      <c r="I58" s="186">
        <f>SUM(I55:I57)</f>
        <v>0</v>
      </c>
      <c r="J58" s="151"/>
      <c r="K58" s="153"/>
      <c r="L58" s="147"/>
      <c r="M58" s="187"/>
      <c r="Q58" s="147"/>
      <c r="R58" s="187"/>
      <c r="S58" s="154"/>
      <c r="T58" s="147"/>
      <c r="U58" s="154"/>
      <c r="V58" s="147"/>
      <c r="W58" s="149"/>
      <c r="X58" s="188"/>
      <c r="Z58" s="147"/>
      <c r="AA58" s="189"/>
    </row>
    <row r="59" spans="1:27" x14ac:dyDescent="0.25">
      <c r="B59" s="101" t="s">
        <v>348</v>
      </c>
      <c r="C59" s="266"/>
      <c r="D59" s="194"/>
      <c r="E59" s="195"/>
      <c r="F59" s="195"/>
      <c r="G59" s="197" t="str">
        <f t="shared" si="0"/>
        <v/>
      </c>
      <c r="H59" s="194"/>
      <c r="I59" s="194"/>
      <c r="J59" s="151"/>
      <c r="K59" s="153"/>
      <c r="L59" s="147"/>
      <c r="M59" s="187"/>
      <c r="Q59" s="147"/>
      <c r="R59" s="187"/>
      <c r="S59" s="154"/>
      <c r="T59" s="147"/>
      <c r="U59" s="154"/>
      <c r="V59" s="147"/>
      <c r="W59" s="149"/>
      <c r="X59" s="188"/>
      <c r="Z59" s="147"/>
      <c r="AA59" s="189"/>
    </row>
    <row r="60" spans="1:27" x14ac:dyDescent="0.25">
      <c r="C60" s="266" t="s">
        <v>349</v>
      </c>
      <c r="D60" s="194">
        <v>50</v>
      </c>
      <c r="E60" s="195">
        <v>0</v>
      </c>
      <c r="F60" s="195">
        <v>0</v>
      </c>
      <c r="G60" s="197" t="str">
        <f t="shared" si="0"/>
        <v/>
      </c>
      <c r="H60" s="194">
        <v>0</v>
      </c>
      <c r="I60" s="194">
        <v>0</v>
      </c>
      <c r="J60" s="151"/>
      <c r="K60" s="153"/>
      <c r="L60" s="147"/>
      <c r="M60" s="187"/>
      <c r="Q60" s="147"/>
      <c r="R60" s="187"/>
      <c r="S60" s="154"/>
      <c r="T60" s="147"/>
      <c r="U60" s="154"/>
      <c r="V60" s="147"/>
      <c r="W60" s="149"/>
      <c r="X60" s="188"/>
      <c r="Z60" s="147"/>
      <c r="AA60" s="189"/>
    </row>
    <row r="61" spans="1:27" ht="12" thickBot="1" x14ac:dyDescent="0.3">
      <c r="B61" s="200" t="s">
        <v>350</v>
      </c>
      <c r="C61" s="266"/>
      <c r="D61" s="202">
        <f>SUM(D59:D60)</f>
        <v>50</v>
      </c>
      <c r="E61" s="203">
        <f>SUM(E59:E60)</f>
        <v>0</v>
      </c>
      <c r="F61" s="203">
        <f>SUM(F59:F60)</f>
        <v>0</v>
      </c>
      <c r="G61" s="197" t="str">
        <f t="shared" si="0"/>
        <v/>
      </c>
      <c r="H61" s="202">
        <f>SUM(H59:H60)</f>
        <v>0</v>
      </c>
      <c r="I61" s="202">
        <f>SUM(I59:I60)</f>
        <v>0</v>
      </c>
      <c r="J61" s="151"/>
      <c r="K61" s="153"/>
      <c r="L61" s="147"/>
      <c r="M61" s="187"/>
      <c r="Q61" s="147"/>
      <c r="R61" s="187"/>
      <c r="S61" s="154"/>
      <c r="T61" s="147"/>
      <c r="U61" s="154"/>
      <c r="V61" s="147"/>
      <c r="W61" s="149"/>
      <c r="X61" s="188"/>
      <c r="Z61" s="147"/>
      <c r="AA61" s="189"/>
    </row>
    <row r="62" spans="1:27" ht="12" thickTop="1" x14ac:dyDescent="0.25">
      <c r="A62" s="101" t="s">
        <v>351</v>
      </c>
      <c r="C62" s="266"/>
      <c r="D62" s="204">
        <f>D8+D11+D14+D18+D21+D25+D28+D32+D51+D55+D35+D39+D43+D47+D58+D61</f>
        <v>2842153.6699999995</v>
      </c>
      <c r="E62" s="205">
        <f>E8+E11+E14+E18+E21+E25+E28+E32+E51+E55+E35+E39+E43+E47+E58+E61</f>
        <v>54800</v>
      </c>
      <c r="F62" s="205">
        <f>F8+F11+F14+F18+F21+F25+F28+F32+F51+F55+F35+F39+F43+F47+F58+F61</f>
        <v>54800</v>
      </c>
      <c r="G62" s="197">
        <f t="shared" si="0"/>
        <v>51.864118065693418</v>
      </c>
      <c r="H62" s="205">
        <f>H8+H11+H14+H18+H21+H25+H28+H32+H51+H55+H35+H39+H43+H47+H58+H61</f>
        <v>25800</v>
      </c>
      <c r="I62" s="205">
        <f>I8+I11+I14+I18+I21+I25+I28+I32+I51+I55+I35+I39+I43+I47+I58+I61</f>
        <v>25900</v>
      </c>
      <c r="J62" s="151"/>
      <c r="K62" s="153"/>
      <c r="L62" s="147"/>
      <c r="M62" s="187"/>
      <c r="Q62" s="147"/>
      <c r="R62" s="187"/>
      <c r="S62" s="154"/>
      <c r="T62" s="147"/>
      <c r="U62" s="154"/>
      <c r="V62" s="147"/>
      <c r="W62" s="149"/>
      <c r="X62" s="188"/>
      <c r="Z62" s="147"/>
      <c r="AA62" s="189"/>
    </row>
    <row r="63" spans="1:27" x14ac:dyDescent="0.25">
      <c r="C63" s="266"/>
      <c r="D63" s="194"/>
      <c r="F63" s="148"/>
      <c r="G63" s="197" t="str">
        <f t="shared" si="0"/>
        <v/>
      </c>
      <c r="H63" s="194"/>
      <c r="I63" s="194"/>
      <c r="J63" s="151"/>
      <c r="K63" s="153"/>
      <c r="L63" s="147"/>
      <c r="M63" s="187"/>
      <c r="Q63" s="147"/>
      <c r="R63" s="187"/>
      <c r="S63" s="154"/>
      <c r="T63" s="147"/>
      <c r="U63" s="154"/>
      <c r="V63" s="147"/>
      <c r="W63" s="149"/>
      <c r="X63" s="188"/>
      <c r="Z63" s="147"/>
      <c r="AA63" s="189"/>
    </row>
    <row r="64" spans="1:27" x14ac:dyDescent="0.25">
      <c r="A64" s="101" t="s">
        <v>352</v>
      </c>
      <c r="C64" s="266"/>
      <c r="D64" s="194"/>
      <c r="E64" s="195"/>
      <c r="F64" s="195"/>
      <c r="G64" s="197" t="str">
        <f t="shared" si="0"/>
        <v/>
      </c>
      <c r="H64" s="194"/>
      <c r="I64" s="194"/>
      <c r="J64" s="151"/>
      <c r="K64" s="153"/>
      <c r="L64" s="147"/>
      <c r="M64" s="187"/>
      <c r="Q64" s="147"/>
      <c r="R64" s="187"/>
      <c r="S64" s="154"/>
      <c r="T64" s="147"/>
      <c r="U64" s="154"/>
      <c r="V64" s="147"/>
      <c r="W64" s="149"/>
      <c r="X64" s="188"/>
      <c r="Z64" s="147"/>
      <c r="AA64" s="189"/>
    </row>
    <row r="65" spans="2:27" x14ac:dyDescent="0.25">
      <c r="B65" s="101" t="s">
        <v>353</v>
      </c>
      <c r="C65" s="266"/>
      <c r="D65" s="194"/>
      <c r="E65" s="195"/>
      <c r="F65" s="195"/>
      <c r="G65" s="197" t="str">
        <f t="shared" si="0"/>
        <v/>
      </c>
      <c r="H65" s="194"/>
      <c r="I65" s="194"/>
      <c r="J65" s="151"/>
      <c r="K65" s="153"/>
      <c r="L65" s="147"/>
      <c r="M65" s="187"/>
      <c r="Q65" s="147"/>
      <c r="R65" s="187"/>
      <c r="S65" s="154"/>
      <c r="T65" s="147"/>
      <c r="U65" s="154"/>
      <c r="V65" s="147"/>
      <c r="W65" s="149"/>
      <c r="X65" s="188"/>
      <c r="Z65" s="147"/>
      <c r="AA65" s="189"/>
    </row>
    <row r="66" spans="2:27" x14ac:dyDescent="0.25">
      <c r="C66" s="266" t="s">
        <v>354</v>
      </c>
      <c r="D66" s="198">
        <v>0</v>
      </c>
      <c r="E66" s="195">
        <v>0</v>
      </c>
      <c r="F66" s="195">
        <v>0</v>
      </c>
      <c r="G66" s="197" t="str">
        <f t="shared" si="0"/>
        <v/>
      </c>
      <c r="H66" s="198">
        <v>0</v>
      </c>
      <c r="I66" s="198">
        <v>0</v>
      </c>
      <c r="J66" s="151"/>
      <c r="K66" s="153"/>
      <c r="L66" s="147"/>
      <c r="M66" s="187"/>
      <c r="Q66" s="147"/>
      <c r="R66" s="187"/>
      <c r="S66" s="154"/>
      <c r="T66" s="147"/>
      <c r="U66" s="154"/>
      <c r="V66" s="147"/>
      <c r="W66" s="149"/>
      <c r="X66" s="188"/>
      <c r="Z66" s="147"/>
      <c r="AA66" s="189"/>
    </row>
    <row r="67" spans="2:27" x14ac:dyDescent="0.25">
      <c r="B67" s="200" t="s">
        <v>355</v>
      </c>
      <c r="C67" s="266"/>
      <c r="D67" s="186">
        <f>SUM(D64:D66)</f>
        <v>0</v>
      </c>
      <c r="E67" s="201">
        <f>SUM(E64:E66)</f>
        <v>0</v>
      </c>
      <c r="F67" s="201">
        <f>SUM(F64:F66)</f>
        <v>0</v>
      </c>
      <c r="G67" s="197" t="str">
        <f t="shared" si="0"/>
        <v/>
      </c>
      <c r="H67" s="186">
        <f>SUM(H64:H66)</f>
        <v>0</v>
      </c>
      <c r="I67" s="186">
        <f>SUM(I64:I66)</f>
        <v>0</v>
      </c>
      <c r="J67" s="151"/>
      <c r="K67" s="153"/>
      <c r="L67" s="200"/>
      <c r="M67" s="101"/>
      <c r="Q67" s="147"/>
      <c r="R67" s="187"/>
      <c r="S67" s="154"/>
      <c r="T67" s="147"/>
      <c r="U67" s="154"/>
      <c r="V67" s="147"/>
      <c r="W67" s="149"/>
      <c r="X67" s="188"/>
      <c r="Z67" s="147"/>
      <c r="AA67" s="189"/>
    </row>
    <row r="68" spans="2:27" x14ac:dyDescent="0.25">
      <c r="B68" s="101" t="s">
        <v>356</v>
      </c>
      <c r="C68" s="266"/>
      <c r="D68" s="194"/>
      <c r="E68" s="195"/>
      <c r="F68" s="195"/>
      <c r="G68" s="197" t="str">
        <f t="shared" si="0"/>
        <v/>
      </c>
      <c r="H68" s="194"/>
      <c r="I68" s="194"/>
      <c r="J68" s="151"/>
      <c r="K68" s="153"/>
      <c r="L68" s="200"/>
      <c r="M68" s="101"/>
      <c r="Q68" s="147"/>
      <c r="R68" s="187"/>
      <c r="S68" s="154"/>
      <c r="T68" s="147"/>
      <c r="U68" s="154"/>
      <c r="V68" s="147"/>
      <c r="W68" s="149"/>
      <c r="X68" s="188"/>
      <c r="Z68" s="147"/>
      <c r="AA68" s="189"/>
    </row>
    <row r="69" spans="2:27" x14ac:dyDescent="0.2">
      <c r="C69" s="266" t="s">
        <v>357</v>
      </c>
      <c r="D69" s="249">
        <v>13508</v>
      </c>
      <c r="E69" s="195">
        <v>0</v>
      </c>
      <c r="F69" s="195">
        <v>0</v>
      </c>
      <c r="G69" s="197" t="str">
        <f t="shared" si="0"/>
        <v/>
      </c>
      <c r="H69" s="194">
        <v>0</v>
      </c>
      <c r="I69" s="194">
        <v>0</v>
      </c>
      <c r="J69" s="151"/>
      <c r="K69" s="153"/>
      <c r="L69" s="200"/>
      <c r="M69" s="101"/>
      <c r="Q69" s="147"/>
      <c r="R69" s="187"/>
      <c r="S69" s="154"/>
      <c r="T69" s="147"/>
      <c r="U69" s="154"/>
      <c r="V69" s="147"/>
      <c r="W69" s="149"/>
      <c r="X69" s="188"/>
      <c r="Z69" s="147"/>
      <c r="AA69" s="189"/>
    </row>
    <row r="70" spans="2:27" x14ac:dyDescent="0.2">
      <c r="C70" s="266" t="s">
        <v>358</v>
      </c>
      <c r="D70" s="249">
        <v>10515</v>
      </c>
      <c r="E70" s="195">
        <v>0</v>
      </c>
      <c r="F70" s="195">
        <v>0</v>
      </c>
      <c r="G70" s="197" t="str">
        <f t="shared" si="0"/>
        <v/>
      </c>
      <c r="H70" s="194">
        <v>0</v>
      </c>
      <c r="I70" s="194">
        <v>0</v>
      </c>
      <c r="J70" s="151"/>
      <c r="K70" s="153"/>
      <c r="L70" s="200"/>
      <c r="M70" s="101"/>
      <c r="Q70" s="147"/>
      <c r="R70" s="187"/>
      <c r="S70" s="154"/>
      <c r="T70" s="147"/>
      <c r="U70" s="154"/>
      <c r="V70" s="147"/>
      <c r="W70" s="149"/>
      <c r="X70" s="188"/>
      <c r="Z70" s="147"/>
      <c r="AA70" s="189"/>
    </row>
    <row r="71" spans="2:27" x14ac:dyDescent="0.2">
      <c r="C71" s="266" t="s">
        <v>359</v>
      </c>
      <c r="D71" s="249">
        <v>1043496.42</v>
      </c>
      <c r="E71" s="195">
        <v>800000</v>
      </c>
      <c r="F71" s="195">
        <v>800000</v>
      </c>
      <c r="G71" s="197">
        <f t="shared" si="0"/>
        <v>1.3043705249999999</v>
      </c>
      <c r="H71" s="194">
        <v>950000</v>
      </c>
      <c r="I71" s="194">
        <v>1050000</v>
      </c>
      <c r="J71" s="151"/>
      <c r="K71" s="153"/>
      <c r="L71" s="200"/>
      <c r="M71" s="100"/>
      <c r="Q71" s="147"/>
      <c r="R71" s="187"/>
      <c r="S71" s="154"/>
      <c r="T71" s="147"/>
      <c r="U71" s="154"/>
      <c r="V71" s="147"/>
      <c r="W71" s="149"/>
      <c r="X71" s="188"/>
      <c r="Z71" s="147"/>
      <c r="AA71" s="189"/>
    </row>
    <row r="72" spans="2:27" x14ac:dyDescent="0.2">
      <c r="C72" s="266" t="s">
        <v>360</v>
      </c>
      <c r="D72" s="249">
        <v>6053</v>
      </c>
      <c r="E72" s="195">
        <v>0</v>
      </c>
      <c r="F72" s="195">
        <v>0</v>
      </c>
      <c r="G72" s="197" t="str">
        <f t="shared" si="0"/>
        <v/>
      </c>
      <c r="H72" s="194">
        <v>0</v>
      </c>
      <c r="I72" s="194">
        <v>0</v>
      </c>
      <c r="J72" s="151"/>
      <c r="K72" s="153"/>
      <c r="L72" s="200"/>
      <c r="M72" s="101"/>
      <c r="Q72" s="147"/>
      <c r="R72" s="187"/>
      <c r="S72" s="154"/>
      <c r="T72" s="147"/>
      <c r="U72" s="154"/>
      <c r="V72" s="147"/>
      <c r="W72" s="149"/>
      <c r="X72" s="188"/>
      <c r="Z72" s="147"/>
      <c r="AA72" s="189"/>
    </row>
    <row r="73" spans="2:27" x14ac:dyDescent="0.2">
      <c r="C73" s="266" t="s">
        <v>361</v>
      </c>
      <c r="D73" s="249">
        <v>3393.62</v>
      </c>
      <c r="E73" s="195">
        <v>0</v>
      </c>
      <c r="F73" s="195">
        <v>0</v>
      </c>
      <c r="G73" s="197" t="str">
        <f t="shared" si="0"/>
        <v/>
      </c>
      <c r="H73" s="250">
        <v>0</v>
      </c>
      <c r="I73" s="250">
        <v>0</v>
      </c>
      <c r="J73" s="151"/>
      <c r="K73" s="153"/>
      <c r="L73" s="147"/>
      <c r="M73" s="187"/>
      <c r="Q73" s="147"/>
      <c r="R73" s="187"/>
      <c r="S73" s="154"/>
      <c r="T73" s="147"/>
      <c r="U73" s="154"/>
      <c r="V73" s="147"/>
      <c r="W73" s="149"/>
      <c r="X73" s="188"/>
      <c r="Z73" s="147"/>
      <c r="AA73" s="189"/>
    </row>
    <row r="74" spans="2:27" x14ac:dyDescent="0.25">
      <c r="B74" s="200" t="s">
        <v>362</v>
      </c>
      <c r="C74" s="266"/>
      <c r="D74" s="186">
        <f>SUM(D68:D73)</f>
        <v>1076966.04</v>
      </c>
      <c r="E74" s="206">
        <f>SUM(E68:E73)</f>
        <v>800000</v>
      </c>
      <c r="F74" s="206">
        <f>SUM(F68:F73)</f>
        <v>800000</v>
      </c>
      <c r="G74" s="197">
        <f t="shared" ref="G74:G137" si="2">IF(F74=0,"",D74/F74)</f>
        <v>1.3462075500000001</v>
      </c>
      <c r="H74" s="186">
        <f>SUM(H68:H73)</f>
        <v>950000</v>
      </c>
      <c r="I74" s="186">
        <f>SUM(I68:I73)</f>
        <v>1050000</v>
      </c>
      <c r="J74" s="151"/>
      <c r="K74" s="153"/>
      <c r="L74" s="147"/>
      <c r="M74" s="187"/>
      <c r="Q74" s="147"/>
      <c r="R74" s="187"/>
      <c r="S74" s="154"/>
      <c r="T74" s="147"/>
      <c r="U74" s="154"/>
      <c r="V74" s="147"/>
      <c r="W74" s="149"/>
      <c r="X74" s="188"/>
      <c r="Z74" s="147"/>
      <c r="AA74" s="189"/>
    </row>
    <row r="75" spans="2:27" x14ac:dyDescent="0.25">
      <c r="B75" s="101" t="s">
        <v>363</v>
      </c>
      <c r="C75" s="266"/>
      <c r="D75" s="194"/>
      <c r="E75" s="195"/>
      <c r="F75" s="195"/>
      <c r="G75" s="197" t="str">
        <f t="shared" si="2"/>
        <v/>
      </c>
      <c r="H75" s="194"/>
      <c r="I75" s="194"/>
      <c r="J75" s="151"/>
      <c r="K75" s="153"/>
      <c r="L75" s="147"/>
      <c r="M75" s="187"/>
      <c r="Q75" s="147"/>
      <c r="R75" s="187"/>
      <c r="S75" s="154"/>
      <c r="T75" s="147"/>
      <c r="U75" s="154"/>
      <c r="V75" s="147"/>
      <c r="W75" s="149"/>
      <c r="X75" s="188"/>
      <c r="Z75" s="147"/>
      <c r="AA75" s="189"/>
    </row>
    <row r="76" spans="2:27" x14ac:dyDescent="0.2">
      <c r="C76" s="266" t="s">
        <v>364</v>
      </c>
      <c r="D76" s="249">
        <v>7811.22</v>
      </c>
      <c r="E76" s="195">
        <v>5500</v>
      </c>
      <c r="F76" s="195">
        <v>5500</v>
      </c>
      <c r="G76" s="197">
        <f t="shared" si="2"/>
        <v>1.4202218181818183</v>
      </c>
      <c r="H76" s="249">
        <v>0</v>
      </c>
      <c r="I76" s="249">
        <v>0</v>
      </c>
      <c r="J76" s="151"/>
      <c r="K76" s="153"/>
      <c r="L76" s="147"/>
      <c r="M76" s="187"/>
      <c r="Q76" s="147"/>
      <c r="R76" s="187"/>
      <c r="S76" s="154"/>
      <c r="T76" s="147"/>
      <c r="U76" s="154"/>
      <c r="V76" s="147"/>
      <c r="W76" s="149"/>
      <c r="X76" s="188"/>
      <c r="Z76" s="147"/>
      <c r="AA76" s="189"/>
    </row>
    <row r="77" spans="2:27" x14ac:dyDescent="0.2">
      <c r="C77" s="266" t="s">
        <v>365</v>
      </c>
      <c r="D77" s="249">
        <v>783.75</v>
      </c>
      <c r="E77" s="195">
        <v>1500</v>
      </c>
      <c r="F77" s="195">
        <v>1500</v>
      </c>
      <c r="G77" s="197">
        <f t="shared" si="2"/>
        <v>0.52249999999999996</v>
      </c>
      <c r="H77" s="249">
        <v>0</v>
      </c>
      <c r="I77" s="249">
        <v>0</v>
      </c>
      <c r="J77" s="151"/>
      <c r="K77" s="153"/>
      <c r="L77" s="147"/>
      <c r="M77" s="187"/>
      <c r="Q77" s="147"/>
      <c r="R77" s="187"/>
      <c r="S77" s="154"/>
      <c r="T77" s="147"/>
      <c r="U77" s="154"/>
      <c r="V77" s="147"/>
      <c r="W77" s="149"/>
      <c r="X77" s="188"/>
      <c r="Z77" s="147"/>
      <c r="AA77" s="189"/>
    </row>
    <row r="78" spans="2:27" x14ac:dyDescent="0.2">
      <c r="C78" s="266" t="s">
        <v>366</v>
      </c>
      <c r="D78" s="249">
        <v>1528.5</v>
      </c>
      <c r="E78" s="195">
        <v>1500</v>
      </c>
      <c r="F78" s="195">
        <v>1500</v>
      </c>
      <c r="G78" s="197">
        <f t="shared" si="2"/>
        <v>1.0189999999999999</v>
      </c>
      <c r="H78" s="249">
        <v>0</v>
      </c>
      <c r="I78" s="249">
        <v>0</v>
      </c>
      <c r="J78" s="151"/>
      <c r="K78" s="153"/>
      <c r="L78" s="147"/>
      <c r="M78" s="187"/>
      <c r="Q78" s="147"/>
      <c r="R78" s="187"/>
      <c r="S78" s="154"/>
      <c r="T78" s="147"/>
      <c r="U78" s="154"/>
      <c r="V78" s="147"/>
      <c r="W78" s="149"/>
      <c r="X78" s="188"/>
      <c r="Z78" s="147"/>
      <c r="AA78" s="189"/>
    </row>
    <row r="79" spans="2:27" x14ac:dyDescent="0.2">
      <c r="C79" s="266" t="s">
        <v>367</v>
      </c>
      <c r="D79" s="249">
        <v>496.25</v>
      </c>
      <c r="E79" s="195">
        <v>500</v>
      </c>
      <c r="F79" s="195">
        <v>500</v>
      </c>
      <c r="G79" s="197">
        <f t="shared" si="2"/>
        <v>0.99250000000000005</v>
      </c>
      <c r="H79" s="249">
        <v>0</v>
      </c>
      <c r="I79" s="249">
        <v>0</v>
      </c>
      <c r="J79" s="151"/>
      <c r="K79" s="153"/>
      <c r="L79" s="147"/>
      <c r="M79" s="187"/>
      <c r="Q79" s="147"/>
      <c r="R79" s="187"/>
      <c r="S79" s="154"/>
      <c r="T79" s="147"/>
      <c r="U79" s="154"/>
      <c r="V79" s="147"/>
      <c r="W79" s="149"/>
      <c r="X79" s="188"/>
      <c r="Z79" s="147"/>
      <c r="AA79" s="189"/>
    </row>
    <row r="80" spans="2:27" x14ac:dyDescent="0.2">
      <c r="C80" s="266" t="s">
        <v>368</v>
      </c>
      <c r="D80" s="249">
        <v>2695</v>
      </c>
      <c r="E80" s="195">
        <v>2500</v>
      </c>
      <c r="F80" s="195">
        <v>2500</v>
      </c>
      <c r="G80" s="197">
        <f t="shared" si="2"/>
        <v>1.0780000000000001</v>
      </c>
      <c r="H80" s="249">
        <v>0</v>
      </c>
      <c r="I80" s="249">
        <v>0</v>
      </c>
      <c r="J80" s="151"/>
      <c r="K80" s="153"/>
      <c r="L80" s="147"/>
      <c r="M80" s="187"/>
      <c r="Q80" s="147"/>
      <c r="R80" s="187"/>
      <c r="S80" s="154"/>
      <c r="T80" s="147"/>
      <c r="U80" s="154"/>
      <c r="V80" s="147"/>
      <c r="W80" s="149"/>
      <c r="X80" s="188"/>
      <c r="Z80" s="147"/>
      <c r="AA80" s="189"/>
    </row>
    <row r="81" spans="2:27" x14ac:dyDescent="0.2">
      <c r="C81" s="266" t="s">
        <v>369</v>
      </c>
      <c r="D81" s="249">
        <v>0</v>
      </c>
      <c r="E81" s="195">
        <v>0</v>
      </c>
      <c r="F81" s="195">
        <v>0</v>
      </c>
      <c r="G81" s="197" t="str">
        <f t="shared" si="2"/>
        <v/>
      </c>
      <c r="H81" s="198">
        <v>12500</v>
      </c>
      <c r="I81" s="198">
        <v>13500</v>
      </c>
      <c r="J81" s="151"/>
      <c r="K81" s="153"/>
      <c r="L81" s="147"/>
      <c r="M81" s="187"/>
      <c r="Q81" s="147"/>
      <c r="R81" s="187"/>
      <c r="S81" s="154"/>
      <c r="T81" s="147"/>
      <c r="U81" s="154"/>
      <c r="V81" s="147"/>
      <c r="W81" s="149"/>
      <c r="X81" s="188"/>
      <c r="Z81" s="147"/>
      <c r="AA81" s="189"/>
    </row>
    <row r="82" spans="2:27" x14ac:dyDescent="0.25">
      <c r="B82" s="200" t="s">
        <v>370</v>
      </c>
      <c r="C82" s="266"/>
      <c r="D82" s="186">
        <f>SUM(D75:D81)</f>
        <v>13314.720000000001</v>
      </c>
      <c r="E82" s="206">
        <f>SUM(E75:E81)</f>
        <v>11500</v>
      </c>
      <c r="F82" s="206">
        <f>SUM(F75:F81)</f>
        <v>11500</v>
      </c>
      <c r="G82" s="197">
        <f t="shared" si="2"/>
        <v>1.1578017391304349</v>
      </c>
      <c r="H82" s="186">
        <f>SUM(H75:H81)</f>
        <v>12500</v>
      </c>
      <c r="I82" s="186">
        <f>SUM(I75:I81)</f>
        <v>13500</v>
      </c>
      <c r="J82" s="151"/>
      <c r="K82" s="153"/>
      <c r="L82" s="147"/>
      <c r="M82" s="187"/>
      <c r="Q82" s="147"/>
      <c r="R82" s="187"/>
      <c r="S82" s="154"/>
      <c r="T82" s="147"/>
      <c r="U82" s="154"/>
      <c r="V82" s="147"/>
      <c r="W82" s="149"/>
      <c r="X82" s="188"/>
      <c r="Z82" s="147"/>
      <c r="AA82" s="189"/>
    </row>
    <row r="83" spans="2:27" x14ac:dyDescent="0.25">
      <c r="B83" s="101" t="s">
        <v>371</v>
      </c>
      <c r="C83" s="266"/>
      <c r="D83" s="194"/>
      <c r="E83" s="195"/>
      <c r="F83" s="195"/>
      <c r="G83" s="197" t="str">
        <f t="shared" si="2"/>
        <v/>
      </c>
      <c r="H83" s="194"/>
      <c r="I83" s="194"/>
      <c r="J83" s="151"/>
      <c r="K83" s="153"/>
      <c r="L83" s="147"/>
      <c r="M83" s="187"/>
      <c r="Q83" s="147"/>
      <c r="R83" s="187"/>
      <c r="S83" s="154"/>
      <c r="T83" s="147"/>
      <c r="U83" s="154"/>
      <c r="V83" s="147"/>
      <c r="W83" s="149"/>
      <c r="X83" s="188"/>
      <c r="Z83" s="147"/>
      <c r="AA83" s="189"/>
    </row>
    <row r="84" spans="2:27" x14ac:dyDescent="0.2">
      <c r="C84" s="266" t="s">
        <v>372</v>
      </c>
      <c r="D84" s="294">
        <v>8080</v>
      </c>
      <c r="E84" s="195">
        <v>6000</v>
      </c>
      <c r="F84" s="195">
        <v>6000</v>
      </c>
      <c r="G84" s="197">
        <f t="shared" si="2"/>
        <v>1.3466666666666667</v>
      </c>
      <c r="H84" s="249">
        <v>0</v>
      </c>
      <c r="I84" s="249">
        <v>0</v>
      </c>
      <c r="J84" s="151"/>
      <c r="K84" s="153"/>
      <c r="L84" s="147"/>
      <c r="M84" s="187"/>
      <c r="Q84" s="147"/>
      <c r="R84" s="187"/>
      <c r="S84" s="154"/>
      <c r="T84" s="147"/>
      <c r="U84" s="154"/>
      <c r="V84" s="147"/>
      <c r="W84" s="149"/>
      <c r="X84" s="188"/>
      <c r="Z84" s="147"/>
      <c r="AA84" s="189"/>
    </row>
    <row r="85" spans="2:27" x14ac:dyDescent="0.2">
      <c r="C85" s="266" t="s">
        <v>373</v>
      </c>
      <c r="D85" s="249">
        <v>90</v>
      </c>
      <c r="E85" s="195">
        <v>0</v>
      </c>
      <c r="F85" s="195">
        <v>0</v>
      </c>
      <c r="G85" s="197" t="str">
        <f t="shared" si="2"/>
        <v/>
      </c>
      <c r="H85" s="194">
        <v>0</v>
      </c>
      <c r="I85" s="194">
        <v>0</v>
      </c>
      <c r="J85" s="151"/>
      <c r="K85" s="153"/>
      <c r="L85" s="147"/>
      <c r="M85" s="187"/>
      <c r="Q85" s="147"/>
      <c r="R85" s="187"/>
      <c r="S85" s="154"/>
      <c r="T85" s="147"/>
      <c r="U85" s="154"/>
      <c r="V85" s="147"/>
      <c r="W85" s="149"/>
      <c r="X85" s="188"/>
      <c r="Z85" s="147"/>
      <c r="AA85" s="189"/>
    </row>
    <row r="86" spans="2:27" x14ac:dyDescent="0.2">
      <c r="C86" s="266" t="s">
        <v>374</v>
      </c>
      <c r="D86" s="249">
        <v>1640</v>
      </c>
      <c r="E86" s="195">
        <v>750</v>
      </c>
      <c r="F86" s="195">
        <v>750</v>
      </c>
      <c r="G86" s="197">
        <f t="shared" si="2"/>
        <v>2.1866666666666665</v>
      </c>
      <c r="H86" s="249">
        <v>0</v>
      </c>
      <c r="I86" s="249">
        <v>0</v>
      </c>
      <c r="J86" s="151"/>
      <c r="K86" s="153"/>
      <c r="L86" s="147"/>
      <c r="M86" s="187"/>
      <c r="Q86" s="147"/>
      <c r="R86" s="187"/>
      <c r="S86" s="154"/>
      <c r="T86" s="147"/>
      <c r="U86" s="154"/>
      <c r="V86" s="147"/>
      <c r="W86" s="149"/>
      <c r="X86" s="188"/>
      <c r="Z86" s="147"/>
      <c r="AA86" s="189"/>
    </row>
    <row r="87" spans="2:27" x14ac:dyDescent="0.2">
      <c r="C87" s="266" t="s">
        <v>375</v>
      </c>
      <c r="D87" s="249">
        <v>0</v>
      </c>
      <c r="E87" s="195">
        <v>0</v>
      </c>
      <c r="F87" s="195">
        <v>0</v>
      </c>
      <c r="G87" s="197" t="str">
        <f t="shared" si="2"/>
        <v/>
      </c>
      <c r="H87" s="194">
        <v>0</v>
      </c>
      <c r="I87" s="194">
        <v>0</v>
      </c>
      <c r="J87" s="151"/>
      <c r="K87" s="153"/>
      <c r="L87" s="147"/>
      <c r="M87" s="187"/>
      <c r="Q87" s="147"/>
      <c r="R87" s="187"/>
      <c r="S87" s="154"/>
      <c r="T87" s="147"/>
      <c r="U87" s="154"/>
      <c r="V87" s="147"/>
      <c r="W87" s="149"/>
      <c r="X87" s="188"/>
      <c r="Z87" s="147"/>
      <c r="AA87" s="189"/>
    </row>
    <row r="88" spans="2:27" x14ac:dyDescent="0.2">
      <c r="C88" s="266" t="s">
        <v>376</v>
      </c>
      <c r="D88" s="249">
        <v>2154.5</v>
      </c>
      <c r="E88" s="195">
        <v>1000</v>
      </c>
      <c r="F88" s="195">
        <v>1000</v>
      </c>
      <c r="G88" s="197">
        <f t="shared" si="2"/>
        <v>2.1545000000000001</v>
      </c>
      <c r="H88" s="194">
        <v>0</v>
      </c>
      <c r="I88" s="194">
        <v>0</v>
      </c>
      <c r="J88" s="151"/>
      <c r="K88" s="153"/>
      <c r="L88" s="147"/>
      <c r="M88" s="187"/>
      <c r="Q88" s="147"/>
      <c r="R88" s="187"/>
      <c r="S88" s="154"/>
      <c r="T88" s="147"/>
      <c r="U88" s="154"/>
      <c r="V88" s="147"/>
      <c r="W88" s="149"/>
      <c r="X88" s="188"/>
      <c r="Z88" s="147"/>
      <c r="AA88" s="189"/>
    </row>
    <row r="89" spans="2:27" x14ac:dyDescent="0.2">
      <c r="C89" s="266" t="s">
        <v>1181</v>
      </c>
      <c r="D89" s="249">
        <v>450</v>
      </c>
      <c r="E89" s="195">
        <v>2500</v>
      </c>
      <c r="F89" s="195">
        <v>2500</v>
      </c>
      <c r="G89" s="197">
        <f t="shared" si="2"/>
        <v>0.18</v>
      </c>
      <c r="H89" s="249">
        <v>0</v>
      </c>
      <c r="I89" s="249">
        <v>0</v>
      </c>
      <c r="J89" s="151"/>
      <c r="K89" s="153"/>
      <c r="L89" s="147"/>
      <c r="M89" s="187"/>
      <c r="Q89" s="147"/>
      <c r="R89" s="187"/>
      <c r="S89" s="154"/>
      <c r="T89" s="147"/>
      <c r="U89" s="154"/>
      <c r="V89" s="147"/>
      <c r="W89" s="149"/>
      <c r="X89" s="188"/>
      <c r="Z89" s="147"/>
      <c r="AA89" s="189"/>
    </row>
    <row r="90" spans="2:27" x14ac:dyDescent="0.2">
      <c r="C90" s="266" t="s">
        <v>377</v>
      </c>
      <c r="D90" s="249">
        <v>0</v>
      </c>
      <c r="E90" s="195">
        <v>0</v>
      </c>
      <c r="F90" s="195">
        <v>0</v>
      </c>
      <c r="G90" s="197" t="str">
        <f t="shared" si="2"/>
        <v/>
      </c>
      <c r="H90" s="194">
        <v>0</v>
      </c>
      <c r="I90" s="194">
        <v>0</v>
      </c>
      <c r="J90" s="151"/>
      <c r="K90" s="153"/>
      <c r="L90" s="147"/>
      <c r="M90" s="187"/>
      <c r="Q90" s="147"/>
      <c r="R90" s="187"/>
      <c r="S90" s="154"/>
      <c r="T90" s="147"/>
      <c r="U90" s="154"/>
      <c r="V90" s="147"/>
      <c r="W90" s="149"/>
      <c r="X90" s="188"/>
      <c r="Z90" s="147"/>
      <c r="AA90" s="189"/>
    </row>
    <row r="91" spans="2:27" x14ac:dyDescent="0.2">
      <c r="C91" s="266" t="s">
        <v>378</v>
      </c>
      <c r="D91" s="249">
        <v>0</v>
      </c>
      <c r="E91" s="195">
        <v>0</v>
      </c>
      <c r="F91" s="195">
        <v>0</v>
      </c>
      <c r="G91" s="197" t="str">
        <f t="shared" si="2"/>
        <v/>
      </c>
      <c r="H91" s="194">
        <v>0</v>
      </c>
      <c r="I91" s="194">
        <v>0</v>
      </c>
      <c r="J91" s="151"/>
      <c r="K91" s="153"/>
      <c r="L91" s="147"/>
      <c r="M91" s="187"/>
      <c r="Q91" s="147"/>
      <c r="R91" s="187"/>
      <c r="S91" s="154"/>
      <c r="T91" s="147"/>
      <c r="U91" s="154"/>
      <c r="V91" s="147"/>
      <c r="W91" s="149"/>
      <c r="X91" s="188"/>
      <c r="Z91" s="147"/>
      <c r="AA91" s="189"/>
    </row>
    <row r="92" spans="2:27" x14ac:dyDescent="0.25">
      <c r="C92" s="266" t="s">
        <v>379</v>
      </c>
      <c r="D92" s="194">
        <v>0</v>
      </c>
      <c r="E92" s="195">
        <v>0</v>
      </c>
      <c r="F92" s="195">
        <v>0</v>
      </c>
      <c r="G92" s="197" t="str">
        <f t="shared" si="2"/>
        <v/>
      </c>
      <c r="H92" s="194">
        <v>0</v>
      </c>
      <c r="I92" s="194">
        <v>0</v>
      </c>
      <c r="J92" s="151"/>
      <c r="K92" s="153"/>
      <c r="L92" s="147"/>
      <c r="M92" s="187"/>
      <c r="Q92" s="147"/>
      <c r="R92" s="187"/>
      <c r="S92" s="154"/>
      <c r="T92" s="147"/>
      <c r="U92" s="154"/>
      <c r="V92" s="147"/>
      <c r="W92" s="149"/>
      <c r="X92" s="188"/>
      <c r="Z92" s="147"/>
      <c r="AA92" s="189"/>
    </row>
    <row r="93" spans="2:27" x14ac:dyDescent="0.25">
      <c r="C93" s="266" t="s">
        <v>380</v>
      </c>
      <c r="D93" s="208">
        <v>0</v>
      </c>
      <c r="E93" s="195">
        <v>0</v>
      </c>
      <c r="F93" s="195">
        <v>0</v>
      </c>
      <c r="G93" s="197" t="str">
        <f t="shared" si="2"/>
        <v/>
      </c>
      <c r="H93" s="208">
        <v>11000</v>
      </c>
      <c r="I93" s="208">
        <v>13000</v>
      </c>
      <c r="J93" s="151"/>
      <c r="K93" s="153"/>
      <c r="L93" s="147"/>
      <c r="M93" s="187"/>
      <c r="Q93" s="147"/>
      <c r="R93" s="187"/>
      <c r="S93" s="154"/>
      <c r="T93" s="147"/>
      <c r="U93" s="154"/>
      <c r="V93" s="147"/>
      <c r="W93" s="149"/>
      <c r="X93" s="188"/>
      <c r="Z93" s="147"/>
      <c r="AA93" s="189"/>
    </row>
    <row r="94" spans="2:27" x14ac:dyDescent="0.25">
      <c r="B94" s="200" t="s">
        <v>381</v>
      </c>
      <c r="C94" s="266"/>
      <c r="D94" s="194">
        <f>SUM(D83:D93)</f>
        <v>12414.5</v>
      </c>
      <c r="E94" s="206">
        <f>SUM(E83:E93)</f>
        <v>10250</v>
      </c>
      <c r="F94" s="206">
        <f>SUM(F83:F93)</f>
        <v>10250</v>
      </c>
      <c r="G94" s="197">
        <f t="shared" si="2"/>
        <v>1.211170731707317</v>
      </c>
      <c r="H94" s="194">
        <f>SUM(H83:H93)</f>
        <v>11000</v>
      </c>
      <c r="I94" s="194">
        <f>SUM(I83:I93)</f>
        <v>13000</v>
      </c>
      <c r="J94" s="151"/>
      <c r="K94" s="153"/>
      <c r="L94" s="147"/>
      <c r="M94" s="187"/>
      <c r="Q94" s="147"/>
      <c r="R94" s="187"/>
      <c r="S94" s="154"/>
      <c r="T94" s="147"/>
      <c r="U94" s="154"/>
      <c r="V94" s="147"/>
      <c r="W94" s="149"/>
      <c r="X94" s="188"/>
      <c r="Z94" s="147"/>
      <c r="AA94" s="189"/>
    </row>
    <row r="95" spans="2:27" x14ac:dyDescent="0.25">
      <c r="B95" s="101" t="s">
        <v>382</v>
      </c>
      <c r="C95" s="266"/>
      <c r="D95" s="194"/>
      <c r="E95" s="195"/>
      <c r="F95" s="195"/>
      <c r="G95" s="197" t="str">
        <f t="shared" si="2"/>
        <v/>
      </c>
      <c r="H95" s="194"/>
      <c r="I95" s="194"/>
      <c r="J95" s="151"/>
      <c r="K95" s="153"/>
      <c r="L95" s="147"/>
      <c r="M95" s="187"/>
      <c r="Q95" s="147"/>
      <c r="R95" s="187"/>
      <c r="S95" s="154"/>
      <c r="T95" s="147"/>
      <c r="U95" s="154"/>
      <c r="V95" s="147"/>
      <c r="W95" s="149"/>
      <c r="X95" s="188"/>
      <c r="Z95" s="147"/>
      <c r="AA95" s="189"/>
    </row>
    <row r="96" spans="2:27" x14ac:dyDescent="0.25">
      <c r="C96" s="266" t="s">
        <v>383</v>
      </c>
      <c r="D96" s="194">
        <v>0</v>
      </c>
      <c r="E96" s="195"/>
      <c r="F96" s="195"/>
      <c r="G96" s="197" t="str">
        <f t="shared" si="2"/>
        <v/>
      </c>
      <c r="H96" s="194">
        <v>0</v>
      </c>
      <c r="I96" s="194">
        <v>0</v>
      </c>
      <c r="J96" s="151"/>
      <c r="K96" s="153"/>
      <c r="L96" s="147"/>
      <c r="M96" s="187"/>
      <c r="Q96" s="147"/>
      <c r="R96" s="187"/>
      <c r="S96" s="154"/>
      <c r="T96" s="147"/>
      <c r="U96" s="154"/>
      <c r="V96" s="147"/>
      <c r="W96" s="149"/>
      <c r="X96" s="188"/>
      <c r="Z96" s="147"/>
      <c r="AA96" s="189"/>
    </row>
    <row r="97" spans="1:27" ht="12" thickBot="1" x14ac:dyDescent="0.25">
      <c r="C97" s="266" t="s">
        <v>384</v>
      </c>
      <c r="D97" s="293">
        <v>250</v>
      </c>
      <c r="E97" s="195">
        <v>0</v>
      </c>
      <c r="F97" s="195">
        <v>0</v>
      </c>
      <c r="G97" s="197" t="str">
        <f t="shared" si="2"/>
        <v/>
      </c>
      <c r="H97" s="194">
        <v>0</v>
      </c>
      <c r="I97" s="194">
        <v>0</v>
      </c>
      <c r="J97" s="151"/>
      <c r="K97" s="153"/>
      <c r="L97" s="147"/>
      <c r="M97" s="187"/>
      <c r="Q97" s="147"/>
      <c r="R97" s="187"/>
      <c r="S97" s="154"/>
      <c r="T97" s="147"/>
      <c r="U97" s="154"/>
      <c r="V97" s="147"/>
      <c r="W97" s="149"/>
      <c r="X97" s="188"/>
      <c r="Z97" s="147"/>
      <c r="AA97" s="189"/>
    </row>
    <row r="98" spans="1:27" ht="12" thickBot="1" x14ac:dyDescent="0.3">
      <c r="B98" s="200" t="s">
        <v>1125</v>
      </c>
      <c r="C98" s="266"/>
      <c r="D98" s="202">
        <f>SUM(D95:D97)</f>
        <v>250</v>
      </c>
      <c r="E98" s="203">
        <f>SUM(E95:E97)</f>
        <v>0</v>
      </c>
      <c r="F98" s="203">
        <f>SUM(F95:F97)</f>
        <v>0</v>
      </c>
      <c r="G98" s="197" t="str">
        <f t="shared" si="2"/>
        <v/>
      </c>
      <c r="H98" s="202">
        <f>SUM(H95:H97)</f>
        <v>0</v>
      </c>
      <c r="I98" s="202">
        <f>SUM(I95:I97)</f>
        <v>0</v>
      </c>
      <c r="J98" s="151"/>
      <c r="K98" s="153"/>
      <c r="L98" s="147"/>
      <c r="M98" s="187"/>
      <c r="Q98" s="147"/>
      <c r="R98" s="187"/>
      <c r="S98" s="154"/>
      <c r="T98" s="147"/>
      <c r="U98" s="154"/>
      <c r="V98" s="147"/>
      <c r="W98" s="149"/>
      <c r="X98" s="188"/>
      <c r="Z98" s="147"/>
      <c r="AA98" s="189"/>
    </row>
    <row r="99" spans="1:27" ht="12" thickTop="1" x14ac:dyDescent="0.25">
      <c r="A99" s="101" t="s">
        <v>385</v>
      </c>
      <c r="C99" s="266"/>
      <c r="D99" s="204">
        <f>D67+D74+D82+D94+D98</f>
        <v>1102945.26</v>
      </c>
      <c r="E99" s="209">
        <f>E67+E74+E82+E94+E98</f>
        <v>821750</v>
      </c>
      <c r="F99" s="209">
        <f>F67+F74+F82+F94+F98</f>
        <v>821750</v>
      </c>
      <c r="G99" s="197">
        <f t="shared" si="2"/>
        <v>1.3421907636142378</v>
      </c>
      <c r="H99" s="204">
        <f>H67+H74+H82+H94+H98</f>
        <v>973500</v>
      </c>
      <c r="I99" s="204">
        <f>I67+I74+I82+I94+I98</f>
        <v>1076500</v>
      </c>
      <c r="J99" s="151"/>
      <c r="K99" s="153"/>
      <c r="L99" s="147"/>
      <c r="M99" s="187"/>
      <c r="Q99" s="147"/>
      <c r="R99" s="187"/>
      <c r="S99" s="154"/>
      <c r="T99" s="147"/>
      <c r="U99" s="154"/>
      <c r="V99" s="147"/>
      <c r="W99" s="149"/>
      <c r="X99" s="188"/>
      <c r="Z99" s="147"/>
      <c r="AA99" s="189"/>
    </row>
    <row r="100" spans="1:27" x14ac:dyDescent="0.25">
      <c r="C100" s="266"/>
      <c r="D100" s="194"/>
      <c r="F100" s="148"/>
      <c r="G100" s="197" t="str">
        <f t="shared" si="2"/>
        <v/>
      </c>
      <c r="H100" s="194"/>
      <c r="I100" s="194"/>
      <c r="J100" s="151"/>
      <c r="K100" s="153"/>
      <c r="L100" s="147"/>
      <c r="M100" s="187"/>
      <c r="Q100" s="147"/>
      <c r="R100" s="187"/>
      <c r="S100" s="154"/>
      <c r="T100" s="147"/>
      <c r="U100" s="154"/>
      <c r="V100" s="147"/>
      <c r="W100" s="149"/>
      <c r="X100" s="188"/>
      <c r="Z100" s="147"/>
      <c r="AA100" s="189"/>
    </row>
    <row r="101" spans="1:27" x14ac:dyDescent="0.25">
      <c r="A101" s="210" t="s">
        <v>386</v>
      </c>
      <c r="C101" s="266"/>
      <c r="D101" s="194"/>
      <c r="E101" s="195"/>
      <c r="F101" s="195"/>
      <c r="G101" s="197" t="str">
        <f t="shared" si="2"/>
        <v/>
      </c>
      <c r="H101" s="194"/>
      <c r="I101" s="194"/>
      <c r="J101" s="151"/>
      <c r="K101" s="153"/>
      <c r="L101" s="147"/>
      <c r="M101" s="187"/>
      <c r="Q101" s="147"/>
      <c r="R101" s="187"/>
      <c r="S101" s="154"/>
      <c r="T101" s="147"/>
      <c r="U101" s="154"/>
      <c r="V101" s="147"/>
      <c r="W101" s="149"/>
      <c r="X101" s="188"/>
      <c r="Z101" s="147"/>
      <c r="AA101" s="189"/>
    </row>
    <row r="102" spans="1:27" x14ac:dyDescent="0.25">
      <c r="A102" s="210"/>
      <c r="B102" s="101" t="s">
        <v>387</v>
      </c>
      <c r="C102" s="266"/>
      <c r="D102" s="194"/>
      <c r="E102" s="195"/>
      <c r="F102" s="195"/>
      <c r="G102" s="197" t="str">
        <f t="shared" si="2"/>
        <v/>
      </c>
      <c r="H102" s="194"/>
      <c r="I102" s="194"/>
      <c r="J102" s="151"/>
      <c r="K102" s="153"/>
      <c r="L102" s="147"/>
      <c r="M102" s="187"/>
      <c r="Q102" s="147"/>
      <c r="R102" s="187"/>
      <c r="S102" s="154"/>
      <c r="T102" s="147"/>
      <c r="U102" s="154"/>
      <c r="V102" s="147"/>
      <c r="W102" s="149"/>
      <c r="X102" s="188"/>
      <c r="Z102" s="147"/>
      <c r="AA102" s="189"/>
    </row>
    <row r="103" spans="1:27" x14ac:dyDescent="0.25">
      <c r="A103" s="210"/>
      <c r="C103" s="266" t="s">
        <v>388</v>
      </c>
      <c r="D103" s="194">
        <v>0</v>
      </c>
      <c r="E103" s="195">
        <v>0</v>
      </c>
      <c r="F103" s="195">
        <v>0</v>
      </c>
      <c r="G103" s="197" t="str">
        <f t="shared" si="2"/>
        <v/>
      </c>
      <c r="H103" s="194">
        <v>0</v>
      </c>
      <c r="I103" s="194">
        <v>0</v>
      </c>
      <c r="J103" s="151"/>
      <c r="K103" s="153"/>
      <c r="L103" s="147"/>
      <c r="M103" s="187"/>
      <c r="Q103" s="147"/>
      <c r="R103" s="187"/>
      <c r="S103" s="154"/>
      <c r="T103" s="147"/>
      <c r="U103" s="154"/>
      <c r="V103" s="147"/>
      <c r="W103" s="149"/>
      <c r="X103" s="188"/>
      <c r="Z103" s="147"/>
      <c r="AA103" s="189"/>
    </row>
    <row r="104" spans="1:27" x14ac:dyDescent="0.25">
      <c r="A104" s="210"/>
      <c r="C104" s="266" t="s">
        <v>389</v>
      </c>
      <c r="D104" s="194">
        <v>0</v>
      </c>
      <c r="E104" s="195">
        <v>0</v>
      </c>
      <c r="F104" s="195">
        <v>0</v>
      </c>
      <c r="G104" s="197" t="str">
        <f t="shared" si="2"/>
        <v/>
      </c>
      <c r="H104" s="194">
        <v>0</v>
      </c>
      <c r="I104" s="194">
        <v>0</v>
      </c>
      <c r="J104" s="151"/>
      <c r="K104" s="153"/>
      <c r="L104" s="147"/>
      <c r="M104" s="187"/>
      <c r="Q104" s="147"/>
      <c r="R104" s="187"/>
      <c r="S104" s="154"/>
      <c r="T104" s="147"/>
      <c r="U104" s="154"/>
      <c r="V104" s="147"/>
      <c r="W104" s="149"/>
      <c r="X104" s="188"/>
      <c r="Z104" s="147"/>
      <c r="AA104" s="189"/>
    </row>
    <row r="105" spans="1:27" x14ac:dyDescent="0.25">
      <c r="A105" s="210"/>
      <c r="C105" s="266" t="s">
        <v>390</v>
      </c>
      <c r="D105" s="194">
        <v>0</v>
      </c>
      <c r="E105" s="195">
        <v>0</v>
      </c>
      <c r="F105" s="195">
        <v>0</v>
      </c>
      <c r="G105" s="197" t="str">
        <f t="shared" si="2"/>
        <v/>
      </c>
      <c r="H105" s="194">
        <v>0</v>
      </c>
      <c r="I105" s="194">
        <v>0</v>
      </c>
      <c r="J105" s="151"/>
      <c r="K105" s="153"/>
      <c r="L105" s="147"/>
      <c r="M105" s="187"/>
      <c r="Q105" s="147"/>
      <c r="R105" s="187"/>
      <c r="S105" s="154"/>
      <c r="T105" s="147"/>
      <c r="U105" s="154"/>
      <c r="V105" s="147"/>
      <c r="W105" s="149"/>
      <c r="X105" s="188"/>
      <c r="Z105" s="147"/>
      <c r="AA105" s="189"/>
    </row>
    <row r="106" spans="1:27" x14ac:dyDescent="0.25">
      <c r="A106" s="210"/>
      <c r="C106" s="266" t="s">
        <v>391</v>
      </c>
      <c r="D106" s="194">
        <v>0</v>
      </c>
      <c r="E106" s="195">
        <v>0</v>
      </c>
      <c r="F106" s="195">
        <v>0</v>
      </c>
      <c r="G106" s="197" t="str">
        <f t="shared" si="2"/>
        <v/>
      </c>
      <c r="H106" s="194">
        <v>0</v>
      </c>
      <c r="I106" s="194">
        <v>0</v>
      </c>
      <c r="J106" s="151"/>
      <c r="K106" s="153"/>
      <c r="L106" s="147"/>
      <c r="M106" s="187"/>
      <c r="Q106" s="147"/>
      <c r="R106" s="187"/>
      <c r="S106" s="154"/>
      <c r="T106" s="147"/>
      <c r="U106" s="154"/>
      <c r="V106" s="147"/>
      <c r="W106" s="149"/>
      <c r="X106" s="188"/>
      <c r="Z106" s="147"/>
      <c r="AA106" s="189"/>
    </row>
    <row r="107" spans="1:27" x14ac:dyDescent="0.25">
      <c r="A107" s="210"/>
      <c r="C107" s="266" t="s">
        <v>392</v>
      </c>
      <c r="D107" s="194">
        <v>0</v>
      </c>
      <c r="E107" s="195">
        <v>0</v>
      </c>
      <c r="F107" s="195">
        <v>0</v>
      </c>
      <c r="G107" s="197" t="str">
        <f t="shared" si="2"/>
        <v/>
      </c>
      <c r="H107" s="194">
        <v>0</v>
      </c>
      <c r="I107" s="194">
        <v>0</v>
      </c>
      <c r="J107" s="151"/>
      <c r="K107" s="153"/>
      <c r="L107" s="147"/>
      <c r="M107" s="187"/>
      <c r="Q107" s="147"/>
      <c r="R107" s="187"/>
      <c r="S107" s="154"/>
      <c r="T107" s="147"/>
      <c r="U107" s="154"/>
      <c r="V107" s="147"/>
      <c r="W107" s="149"/>
      <c r="X107" s="188"/>
      <c r="Z107" s="147"/>
      <c r="AA107" s="189"/>
    </row>
    <row r="108" spans="1:27" x14ac:dyDescent="0.25">
      <c r="A108" s="210"/>
      <c r="C108" s="266" t="s">
        <v>393</v>
      </c>
      <c r="D108" s="198">
        <v>0</v>
      </c>
      <c r="E108" s="195">
        <v>0</v>
      </c>
      <c r="F108" s="195">
        <v>0</v>
      </c>
      <c r="G108" s="197" t="str">
        <f t="shared" si="2"/>
        <v/>
      </c>
      <c r="H108" s="198">
        <v>0</v>
      </c>
      <c r="I108" s="198">
        <v>0</v>
      </c>
      <c r="J108" s="151"/>
      <c r="K108" s="153"/>
      <c r="L108" s="147"/>
      <c r="M108" s="187"/>
      <c r="Q108" s="147"/>
      <c r="R108" s="187"/>
      <c r="S108" s="154"/>
      <c r="T108" s="147"/>
      <c r="U108" s="154"/>
      <c r="V108" s="147"/>
      <c r="W108" s="149"/>
      <c r="X108" s="188"/>
      <c r="Z108" s="147"/>
      <c r="AA108" s="189"/>
    </row>
    <row r="109" spans="1:27" x14ac:dyDescent="0.25">
      <c r="A109" s="210"/>
      <c r="B109" s="200" t="s">
        <v>394</v>
      </c>
      <c r="C109" s="266"/>
      <c r="D109" s="186">
        <f>SUM(D102:D108)</f>
        <v>0</v>
      </c>
      <c r="E109" s="201">
        <f>SUM(E102:E108)</f>
        <v>0</v>
      </c>
      <c r="F109" s="201">
        <f>SUM(F102:F108)</f>
        <v>0</v>
      </c>
      <c r="G109" s="197" t="str">
        <f t="shared" si="2"/>
        <v/>
      </c>
      <c r="H109" s="186">
        <f>SUM(H102:H108)</f>
        <v>0</v>
      </c>
      <c r="I109" s="186">
        <f>SUM(I102:I108)</f>
        <v>0</v>
      </c>
      <c r="J109" s="151"/>
      <c r="K109" s="153"/>
      <c r="L109" s="200"/>
      <c r="M109" s="187"/>
      <c r="Q109" s="147"/>
      <c r="R109" s="187"/>
      <c r="S109" s="154"/>
      <c r="T109" s="147"/>
      <c r="U109" s="154"/>
      <c r="V109" s="147"/>
      <c r="W109" s="149"/>
      <c r="X109" s="188"/>
      <c r="Z109" s="147"/>
      <c r="AA109" s="189"/>
    </row>
    <row r="110" spans="1:27" x14ac:dyDescent="0.25">
      <c r="B110" s="101" t="s">
        <v>395</v>
      </c>
      <c r="C110" s="266"/>
      <c r="D110" s="194"/>
      <c r="E110" s="195"/>
      <c r="F110" s="195"/>
      <c r="G110" s="197" t="str">
        <f t="shared" si="2"/>
        <v/>
      </c>
      <c r="H110" s="194"/>
      <c r="I110" s="194"/>
      <c r="J110" s="151"/>
      <c r="K110" s="153"/>
      <c r="L110" s="200"/>
      <c r="M110" s="187"/>
      <c r="Q110" s="147"/>
      <c r="R110" s="187"/>
      <c r="S110" s="154"/>
      <c r="T110" s="147"/>
      <c r="U110" s="154"/>
      <c r="V110" s="147"/>
      <c r="W110" s="149"/>
      <c r="X110" s="188"/>
      <c r="Z110" s="147"/>
      <c r="AA110" s="189"/>
    </row>
    <row r="111" spans="1:27" x14ac:dyDescent="0.25">
      <c r="C111" s="266" t="s">
        <v>396</v>
      </c>
      <c r="D111" s="194">
        <v>0</v>
      </c>
      <c r="E111" s="195">
        <v>0</v>
      </c>
      <c r="F111" s="195">
        <v>0</v>
      </c>
      <c r="G111" s="197" t="str">
        <f t="shared" si="2"/>
        <v/>
      </c>
      <c r="H111" s="194">
        <v>0</v>
      </c>
      <c r="I111" s="194">
        <v>0</v>
      </c>
      <c r="J111" s="151"/>
      <c r="K111" s="153"/>
      <c r="L111" s="200"/>
      <c r="M111" s="187"/>
      <c r="Q111" s="147"/>
      <c r="R111" s="187"/>
      <c r="S111" s="154"/>
      <c r="T111" s="147"/>
      <c r="U111" s="154"/>
      <c r="V111" s="147"/>
      <c r="W111" s="149"/>
      <c r="X111" s="188"/>
      <c r="Z111" s="147"/>
      <c r="AA111" s="189"/>
    </row>
    <row r="112" spans="1:27" x14ac:dyDescent="0.25">
      <c r="C112" s="266" t="s">
        <v>1262</v>
      </c>
      <c r="D112" s="194">
        <v>0</v>
      </c>
      <c r="E112" s="195">
        <v>0</v>
      </c>
      <c r="F112" s="195">
        <v>0</v>
      </c>
      <c r="G112" s="197" t="str">
        <f t="shared" si="2"/>
        <v/>
      </c>
      <c r="H112" s="194">
        <v>0</v>
      </c>
      <c r="I112" s="194">
        <v>0</v>
      </c>
      <c r="J112" s="151"/>
      <c r="K112" s="153"/>
      <c r="L112" s="200"/>
      <c r="M112" s="187"/>
      <c r="Q112" s="147"/>
      <c r="R112" s="187"/>
      <c r="S112" s="154"/>
      <c r="T112" s="147"/>
      <c r="U112" s="154"/>
      <c r="V112" s="147"/>
      <c r="W112" s="149"/>
      <c r="X112" s="188"/>
      <c r="Z112" s="147"/>
      <c r="AA112" s="189"/>
    </row>
    <row r="113" spans="1:27" x14ac:dyDescent="0.25">
      <c r="C113" s="266" t="s">
        <v>397</v>
      </c>
      <c r="D113" s="194">
        <v>338918.58</v>
      </c>
      <c r="E113" s="195">
        <v>152000</v>
      </c>
      <c r="F113" s="195">
        <v>152000</v>
      </c>
      <c r="G113" s="197">
        <f t="shared" si="2"/>
        <v>2.2297275000000001</v>
      </c>
      <c r="H113" s="194">
        <v>300000</v>
      </c>
      <c r="I113" s="194">
        <v>330000</v>
      </c>
      <c r="J113" s="151"/>
      <c r="K113" s="153"/>
      <c r="L113" s="200"/>
      <c r="M113" s="187"/>
      <c r="Q113" s="147"/>
      <c r="R113" s="187"/>
      <c r="S113" s="154"/>
      <c r="T113" s="147"/>
      <c r="U113" s="154"/>
      <c r="V113" s="147"/>
      <c r="W113" s="149"/>
      <c r="X113" s="188"/>
      <c r="Z113" s="147"/>
      <c r="AA113" s="189"/>
    </row>
    <row r="114" spans="1:27" x14ac:dyDescent="0.25">
      <c r="C114" s="266" t="s">
        <v>398</v>
      </c>
      <c r="D114" s="194">
        <v>108935.8</v>
      </c>
      <c r="E114" s="195">
        <v>75000</v>
      </c>
      <c r="F114" s="195">
        <v>75000</v>
      </c>
      <c r="G114" s="197">
        <f t="shared" si="2"/>
        <v>1.4524773333333334</v>
      </c>
      <c r="H114" s="194">
        <v>100000</v>
      </c>
      <c r="I114" s="194">
        <v>100000</v>
      </c>
      <c r="J114" s="151"/>
      <c r="K114" s="153"/>
      <c r="L114" s="147"/>
      <c r="M114" s="187"/>
      <c r="Q114" s="147"/>
      <c r="R114" s="187"/>
      <c r="S114" s="154"/>
      <c r="T114" s="147"/>
      <c r="U114" s="154"/>
      <c r="V114" s="147"/>
      <c r="W114" s="149"/>
      <c r="X114" s="188"/>
      <c r="Z114" s="147"/>
      <c r="AA114" s="189"/>
    </row>
    <row r="115" spans="1:27" x14ac:dyDescent="0.25">
      <c r="A115" s="100"/>
      <c r="C115" s="266" t="s">
        <v>399</v>
      </c>
      <c r="D115" s="194">
        <v>0</v>
      </c>
      <c r="E115" s="195">
        <v>0</v>
      </c>
      <c r="F115" s="195">
        <v>0</v>
      </c>
      <c r="G115" s="197" t="str">
        <f t="shared" si="2"/>
        <v/>
      </c>
      <c r="H115" s="194">
        <v>0</v>
      </c>
      <c r="I115" s="194">
        <v>0</v>
      </c>
      <c r="J115" s="151"/>
      <c r="K115" s="153"/>
      <c r="L115" s="147"/>
      <c r="M115" s="187"/>
      <c r="Q115" s="147"/>
      <c r="R115" s="187"/>
      <c r="S115" s="154"/>
      <c r="T115" s="147"/>
      <c r="U115" s="154"/>
      <c r="V115" s="147"/>
      <c r="W115" s="149"/>
      <c r="X115" s="188"/>
      <c r="Z115" s="147"/>
      <c r="AA115" s="189"/>
    </row>
    <row r="116" spans="1:27" x14ac:dyDescent="0.25">
      <c r="A116" s="100"/>
      <c r="C116" s="266" t="s">
        <v>400</v>
      </c>
      <c r="D116" s="194">
        <v>0</v>
      </c>
      <c r="E116" s="195">
        <v>0</v>
      </c>
      <c r="F116" s="195">
        <v>0</v>
      </c>
      <c r="G116" s="197" t="str">
        <f t="shared" si="2"/>
        <v/>
      </c>
      <c r="H116" s="194">
        <v>0</v>
      </c>
      <c r="I116" s="194">
        <v>0</v>
      </c>
      <c r="J116" s="151"/>
      <c r="K116" s="153"/>
      <c r="L116" s="147"/>
      <c r="M116" s="187"/>
      <c r="Q116" s="147"/>
      <c r="R116" s="187"/>
      <c r="S116" s="154"/>
      <c r="T116" s="147"/>
      <c r="U116" s="154"/>
      <c r="V116" s="147"/>
      <c r="W116" s="149"/>
      <c r="X116" s="188"/>
      <c r="Z116" s="147"/>
      <c r="AA116" s="189"/>
    </row>
    <row r="117" spans="1:27" x14ac:dyDescent="0.25">
      <c r="C117" s="266" t="s">
        <v>401</v>
      </c>
      <c r="D117" s="194">
        <v>0</v>
      </c>
      <c r="E117" s="195">
        <v>0</v>
      </c>
      <c r="F117" s="195">
        <v>0</v>
      </c>
      <c r="G117" s="197" t="str">
        <f t="shared" si="2"/>
        <v/>
      </c>
      <c r="H117" s="194">
        <v>0</v>
      </c>
      <c r="I117" s="194">
        <v>0</v>
      </c>
      <c r="J117" s="151"/>
      <c r="K117" s="153"/>
      <c r="L117" s="147"/>
      <c r="M117" s="187"/>
      <c r="Q117" s="147"/>
      <c r="R117" s="187"/>
      <c r="S117" s="154"/>
      <c r="T117" s="147"/>
      <c r="U117" s="154"/>
      <c r="V117" s="147"/>
      <c r="W117" s="149"/>
      <c r="X117" s="188"/>
      <c r="Z117" s="147"/>
      <c r="AA117" s="189"/>
    </row>
    <row r="118" spans="1:27" x14ac:dyDescent="0.25">
      <c r="C118" s="266" t="s">
        <v>402</v>
      </c>
      <c r="D118" s="194">
        <v>0</v>
      </c>
      <c r="E118" s="195">
        <v>0</v>
      </c>
      <c r="F118" s="195">
        <v>0</v>
      </c>
      <c r="G118" s="197" t="str">
        <f t="shared" si="2"/>
        <v/>
      </c>
      <c r="H118" s="194">
        <v>0</v>
      </c>
      <c r="I118" s="194">
        <v>0</v>
      </c>
      <c r="J118" s="151"/>
      <c r="K118" s="153"/>
      <c r="L118" s="147"/>
      <c r="M118" s="187"/>
      <c r="Q118" s="147"/>
      <c r="R118" s="187"/>
      <c r="S118" s="154"/>
      <c r="T118" s="147"/>
      <c r="U118" s="154"/>
      <c r="V118" s="147"/>
      <c r="W118" s="149"/>
      <c r="X118" s="188"/>
      <c r="Z118" s="147"/>
      <c r="AA118" s="189"/>
    </row>
    <row r="119" spans="1:27" x14ac:dyDescent="0.2">
      <c r="C119" s="266" t="s">
        <v>1163</v>
      </c>
      <c r="D119" s="194">
        <v>1575</v>
      </c>
      <c r="E119" s="195">
        <v>0</v>
      </c>
      <c r="F119" s="195">
        <v>0</v>
      </c>
      <c r="G119" s="197" t="str">
        <f t="shared" si="2"/>
        <v/>
      </c>
      <c r="H119" s="249">
        <v>0</v>
      </c>
      <c r="I119" s="249">
        <v>0</v>
      </c>
      <c r="J119" s="151"/>
      <c r="K119" s="153"/>
      <c r="L119" s="147"/>
      <c r="M119" s="187"/>
      <c r="Q119" s="147"/>
      <c r="R119" s="187"/>
      <c r="S119" s="154"/>
      <c r="T119" s="147"/>
      <c r="U119" s="154"/>
      <c r="V119" s="147"/>
      <c r="W119" s="149"/>
      <c r="X119" s="188"/>
      <c r="Z119" s="147"/>
      <c r="AA119" s="189"/>
    </row>
    <row r="120" spans="1:27" x14ac:dyDescent="0.25">
      <c r="B120" s="200" t="s">
        <v>403</v>
      </c>
      <c r="C120" s="266"/>
      <c r="D120" s="186">
        <f>SUM(D110:D119)</f>
        <v>449429.38</v>
      </c>
      <c r="E120" s="201">
        <f>SUM(E110:E119)</f>
        <v>227000</v>
      </c>
      <c r="F120" s="201">
        <f>SUM(F110:F119)</f>
        <v>227000</v>
      </c>
      <c r="G120" s="197">
        <f t="shared" si="2"/>
        <v>1.9798651101321587</v>
      </c>
      <c r="H120" s="186">
        <f>SUM(H110:H119)</f>
        <v>400000</v>
      </c>
      <c r="I120" s="186">
        <f>SUM(I110:I119)</f>
        <v>430000</v>
      </c>
      <c r="J120" s="151"/>
      <c r="K120" s="153"/>
      <c r="L120" s="147"/>
      <c r="M120" s="187"/>
      <c r="Q120" s="147"/>
      <c r="R120" s="187"/>
      <c r="S120" s="154"/>
      <c r="T120" s="147"/>
      <c r="U120" s="154"/>
      <c r="V120" s="147"/>
      <c r="W120" s="149"/>
      <c r="X120" s="188"/>
      <c r="Z120" s="147"/>
      <c r="AA120" s="189"/>
    </row>
    <row r="121" spans="1:27" x14ac:dyDescent="0.25">
      <c r="B121" s="101" t="s">
        <v>404</v>
      </c>
      <c r="C121" s="266"/>
      <c r="D121" s="194"/>
      <c r="E121" s="195"/>
      <c r="F121" s="195"/>
      <c r="G121" s="197" t="str">
        <f t="shared" si="2"/>
        <v/>
      </c>
      <c r="H121" s="194"/>
      <c r="I121" s="194"/>
      <c r="J121" s="151"/>
      <c r="K121" s="153"/>
      <c r="L121" s="147"/>
      <c r="M121" s="187"/>
      <c r="Q121" s="147"/>
      <c r="R121" s="187"/>
      <c r="S121" s="154"/>
      <c r="T121" s="147"/>
      <c r="U121" s="154"/>
      <c r="V121" s="147"/>
      <c r="W121" s="149"/>
      <c r="X121" s="188"/>
      <c r="Z121" s="147"/>
      <c r="AA121" s="189"/>
    </row>
    <row r="122" spans="1:27" x14ac:dyDescent="0.25">
      <c r="C122" s="266" t="s">
        <v>405</v>
      </c>
      <c r="D122" s="194">
        <v>0</v>
      </c>
      <c r="E122" s="195">
        <v>0</v>
      </c>
      <c r="F122" s="195">
        <v>0</v>
      </c>
      <c r="G122" s="197" t="str">
        <f t="shared" si="2"/>
        <v/>
      </c>
      <c r="H122" s="194">
        <v>0</v>
      </c>
      <c r="I122" s="194">
        <v>0</v>
      </c>
      <c r="J122" s="151"/>
      <c r="K122" s="153"/>
      <c r="L122" s="147"/>
      <c r="M122" s="187"/>
      <c r="Q122" s="147"/>
      <c r="R122" s="187"/>
      <c r="S122" s="154"/>
      <c r="T122" s="147"/>
      <c r="U122" s="154"/>
      <c r="V122" s="147"/>
      <c r="W122" s="149"/>
      <c r="X122" s="188"/>
      <c r="Z122" s="147"/>
      <c r="AA122" s="189"/>
    </row>
    <row r="123" spans="1:27" x14ac:dyDescent="0.25">
      <c r="C123" s="266" t="s">
        <v>406</v>
      </c>
      <c r="D123" s="194">
        <v>0</v>
      </c>
      <c r="E123" s="195">
        <v>0</v>
      </c>
      <c r="F123" s="195">
        <v>0</v>
      </c>
      <c r="G123" s="197" t="str">
        <f t="shared" si="2"/>
        <v/>
      </c>
      <c r="H123" s="194">
        <v>0</v>
      </c>
      <c r="I123" s="194">
        <v>0</v>
      </c>
      <c r="J123" s="151"/>
      <c r="K123" s="153"/>
      <c r="L123" s="147"/>
      <c r="M123" s="187"/>
      <c r="Q123" s="147"/>
      <c r="R123" s="187"/>
      <c r="S123" s="154"/>
      <c r="T123" s="147"/>
      <c r="U123" s="154"/>
      <c r="V123" s="147"/>
      <c r="W123" s="149"/>
      <c r="X123" s="188"/>
      <c r="Z123" s="147"/>
      <c r="AA123" s="189"/>
    </row>
    <row r="124" spans="1:27" x14ac:dyDescent="0.25">
      <c r="C124" s="266" t="s">
        <v>407</v>
      </c>
      <c r="D124" s="194">
        <v>0</v>
      </c>
      <c r="E124" s="195">
        <v>0</v>
      </c>
      <c r="F124" s="195">
        <v>0</v>
      </c>
      <c r="G124" s="197" t="str">
        <f t="shared" si="2"/>
        <v/>
      </c>
      <c r="H124" s="194">
        <v>0</v>
      </c>
      <c r="I124" s="194">
        <v>0</v>
      </c>
      <c r="J124" s="151"/>
      <c r="K124" s="153"/>
      <c r="L124" s="147"/>
      <c r="M124" s="187"/>
      <c r="Q124" s="147"/>
      <c r="R124" s="187"/>
      <c r="S124" s="154"/>
      <c r="T124" s="147"/>
      <c r="U124" s="154"/>
      <c r="V124" s="147"/>
      <c r="W124" s="149"/>
      <c r="X124" s="188"/>
      <c r="Z124" s="147"/>
      <c r="AA124" s="189"/>
    </row>
    <row r="125" spans="1:27" x14ac:dyDescent="0.25">
      <c r="C125" s="266" t="s">
        <v>408</v>
      </c>
      <c r="D125" s="207">
        <v>0</v>
      </c>
      <c r="E125" s="195">
        <v>0</v>
      </c>
      <c r="F125" s="195">
        <v>0</v>
      </c>
      <c r="G125" s="197" t="str">
        <f t="shared" si="2"/>
        <v/>
      </c>
      <c r="H125" s="207">
        <v>0</v>
      </c>
      <c r="I125" s="207">
        <v>0</v>
      </c>
      <c r="J125" s="151"/>
      <c r="K125" s="153"/>
      <c r="L125" s="147"/>
      <c r="M125" s="187"/>
      <c r="Q125" s="147"/>
      <c r="R125" s="187"/>
      <c r="S125" s="154"/>
      <c r="T125" s="147"/>
      <c r="U125" s="154"/>
      <c r="V125" s="147"/>
      <c r="W125" s="149"/>
      <c r="X125" s="188"/>
      <c r="Z125" s="147"/>
      <c r="AA125" s="189"/>
    </row>
    <row r="126" spans="1:27" x14ac:dyDescent="0.25">
      <c r="C126" s="266" t="s">
        <v>409</v>
      </c>
      <c r="D126" s="207">
        <v>0</v>
      </c>
      <c r="E126" s="195">
        <v>0</v>
      </c>
      <c r="F126" s="195">
        <v>0</v>
      </c>
      <c r="G126" s="197" t="str">
        <f t="shared" si="2"/>
        <v/>
      </c>
      <c r="H126" s="207">
        <v>0</v>
      </c>
      <c r="I126" s="207">
        <v>0</v>
      </c>
      <c r="J126" s="151"/>
      <c r="K126" s="153"/>
      <c r="L126" s="147"/>
      <c r="M126" s="187"/>
      <c r="Q126" s="147"/>
      <c r="R126" s="187"/>
      <c r="S126" s="154"/>
      <c r="T126" s="147"/>
      <c r="U126" s="154"/>
      <c r="V126" s="147"/>
      <c r="W126" s="149"/>
      <c r="X126" s="188"/>
      <c r="Z126" s="147"/>
      <c r="AA126" s="189"/>
    </row>
    <row r="127" spans="1:27" x14ac:dyDescent="0.25">
      <c r="C127" s="266" t="s">
        <v>410</v>
      </c>
      <c r="D127" s="207">
        <v>1.87</v>
      </c>
      <c r="E127" s="195">
        <v>0</v>
      </c>
      <c r="F127" s="195">
        <v>0</v>
      </c>
      <c r="G127" s="197" t="str">
        <f t="shared" si="2"/>
        <v/>
      </c>
      <c r="H127" s="207">
        <v>0</v>
      </c>
      <c r="I127" s="207">
        <v>0</v>
      </c>
      <c r="J127" s="151"/>
      <c r="K127" s="153"/>
      <c r="L127" s="147"/>
      <c r="M127" s="187"/>
      <c r="Q127" s="147"/>
      <c r="R127" s="187"/>
      <c r="S127" s="154"/>
      <c r="T127" s="147"/>
      <c r="U127" s="154"/>
      <c r="V127" s="147"/>
      <c r="W127" s="149"/>
      <c r="X127" s="188"/>
      <c r="Z127" s="147"/>
      <c r="AA127" s="189"/>
    </row>
    <row r="128" spans="1:27" x14ac:dyDescent="0.25">
      <c r="C128" s="266" t="s">
        <v>411</v>
      </c>
      <c r="D128" s="207">
        <v>0</v>
      </c>
      <c r="E128" s="195">
        <v>0</v>
      </c>
      <c r="F128" s="195">
        <v>0</v>
      </c>
      <c r="G128" s="197" t="str">
        <f t="shared" si="2"/>
        <v/>
      </c>
      <c r="H128" s="207">
        <v>0</v>
      </c>
      <c r="I128" s="207">
        <v>0</v>
      </c>
      <c r="J128" s="151"/>
      <c r="K128" s="153"/>
      <c r="L128" s="147"/>
      <c r="M128" s="187"/>
      <c r="Q128" s="147"/>
      <c r="R128" s="187"/>
      <c r="S128" s="154"/>
      <c r="T128" s="147"/>
      <c r="U128" s="154"/>
      <c r="V128" s="147"/>
      <c r="W128" s="149"/>
      <c r="X128" s="188"/>
      <c r="Z128" s="147"/>
      <c r="AA128" s="189"/>
    </row>
    <row r="129" spans="1:27" x14ac:dyDescent="0.25">
      <c r="C129" s="266" t="s">
        <v>412</v>
      </c>
      <c r="D129" s="207">
        <v>0</v>
      </c>
      <c r="E129" s="195">
        <v>0</v>
      </c>
      <c r="F129" s="195">
        <v>0</v>
      </c>
      <c r="G129" s="197" t="str">
        <f t="shared" si="2"/>
        <v/>
      </c>
      <c r="H129" s="207">
        <v>0</v>
      </c>
      <c r="I129" s="207">
        <v>0</v>
      </c>
      <c r="J129" s="151"/>
      <c r="K129" s="153"/>
      <c r="L129" s="147"/>
      <c r="M129" s="187"/>
      <c r="Q129" s="147"/>
      <c r="R129" s="187"/>
      <c r="S129" s="154"/>
      <c r="T129" s="147"/>
      <c r="U129" s="154"/>
      <c r="V129" s="147"/>
      <c r="W129" s="149"/>
      <c r="X129" s="188"/>
      <c r="Z129" s="147"/>
      <c r="AA129" s="189"/>
    </row>
    <row r="130" spans="1:27" x14ac:dyDescent="0.25">
      <c r="C130" s="266" t="s">
        <v>413</v>
      </c>
      <c r="D130" s="207">
        <v>0</v>
      </c>
      <c r="E130" s="195">
        <v>0</v>
      </c>
      <c r="F130" s="195">
        <v>0</v>
      </c>
      <c r="G130" s="197" t="str">
        <f t="shared" si="2"/>
        <v/>
      </c>
      <c r="H130" s="207">
        <v>0</v>
      </c>
      <c r="I130" s="207">
        <v>0</v>
      </c>
      <c r="J130" s="151"/>
      <c r="K130" s="153"/>
      <c r="L130" s="147"/>
      <c r="M130" s="187"/>
      <c r="Q130" s="147"/>
      <c r="R130" s="187"/>
      <c r="S130" s="154"/>
      <c r="T130" s="147"/>
      <c r="U130" s="154"/>
      <c r="V130" s="147"/>
      <c r="W130" s="149"/>
      <c r="X130" s="188"/>
      <c r="Z130" s="147"/>
      <c r="AA130" s="189"/>
    </row>
    <row r="131" spans="1:27" x14ac:dyDescent="0.25">
      <c r="C131" s="266" t="s">
        <v>414</v>
      </c>
      <c r="D131" s="207">
        <v>0</v>
      </c>
      <c r="E131" s="195">
        <v>0</v>
      </c>
      <c r="F131" s="195">
        <v>0</v>
      </c>
      <c r="G131" s="197" t="str">
        <f t="shared" si="2"/>
        <v/>
      </c>
      <c r="H131" s="207">
        <v>0</v>
      </c>
      <c r="I131" s="207">
        <v>0</v>
      </c>
      <c r="J131" s="151"/>
      <c r="K131" s="153"/>
      <c r="L131" s="147"/>
      <c r="M131" s="187"/>
      <c r="Q131" s="147"/>
      <c r="R131" s="187"/>
      <c r="S131" s="154"/>
      <c r="T131" s="147"/>
      <c r="U131" s="154"/>
      <c r="V131" s="147"/>
      <c r="W131" s="149"/>
      <c r="X131" s="188"/>
      <c r="Z131" s="147"/>
      <c r="AA131" s="189"/>
    </row>
    <row r="132" spans="1:27" x14ac:dyDescent="0.25">
      <c r="C132" s="266" t="s">
        <v>415</v>
      </c>
      <c r="D132" s="207">
        <v>0</v>
      </c>
      <c r="E132" s="195">
        <v>0</v>
      </c>
      <c r="F132" s="195">
        <v>0</v>
      </c>
      <c r="G132" s="197" t="str">
        <f t="shared" si="2"/>
        <v/>
      </c>
      <c r="H132" s="207">
        <v>0</v>
      </c>
      <c r="I132" s="207">
        <v>0</v>
      </c>
      <c r="J132" s="151"/>
      <c r="K132" s="153"/>
      <c r="L132" s="147"/>
      <c r="M132" s="187"/>
      <c r="Q132" s="147"/>
      <c r="R132" s="187"/>
      <c r="S132" s="154"/>
      <c r="T132" s="147"/>
      <c r="U132" s="154"/>
      <c r="V132" s="147"/>
      <c r="W132" s="149"/>
      <c r="X132" s="188"/>
      <c r="Z132" s="147"/>
      <c r="AA132" s="189"/>
    </row>
    <row r="133" spans="1:27" x14ac:dyDescent="0.25">
      <c r="C133" s="266" t="s">
        <v>416</v>
      </c>
      <c r="D133" s="194">
        <v>0</v>
      </c>
      <c r="E133" s="195">
        <v>0</v>
      </c>
      <c r="F133" s="195">
        <v>0</v>
      </c>
      <c r="G133" s="197" t="str">
        <f t="shared" si="2"/>
        <v/>
      </c>
      <c r="H133" s="194">
        <v>0</v>
      </c>
      <c r="I133" s="194">
        <v>0</v>
      </c>
      <c r="J133" s="151"/>
      <c r="K133" s="153"/>
      <c r="L133" s="147"/>
      <c r="M133" s="187"/>
      <c r="Q133" s="147"/>
      <c r="R133" s="187"/>
      <c r="S133" s="154"/>
      <c r="T133" s="147"/>
      <c r="U133" s="154"/>
      <c r="V133" s="147"/>
      <c r="W133" s="149"/>
      <c r="X133" s="188"/>
      <c r="Z133" s="147"/>
      <c r="AA133" s="189"/>
    </row>
    <row r="134" spans="1:27" x14ac:dyDescent="0.25">
      <c r="C134" s="266" t="s">
        <v>417</v>
      </c>
      <c r="D134" s="198">
        <v>0</v>
      </c>
      <c r="E134" s="195">
        <v>0</v>
      </c>
      <c r="F134" s="195">
        <v>0</v>
      </c>
      <c r="G134" s="197" t="str">
        <f t="shared" si="2"/>
        <v/>
      </c>
      <c r="H134" s="198">
        <v>0</v>
      </c>
      <c r="I134" s="198">
        <v>0</v>
      </c>
      <c r="J134" s="151"/>
      <c r="K134" s="153"/>
      <c r="L134" s="147"/>
      <c r="M134" s="187"/>
      <c r="Q134" s="147"/>
      <c r="R134" s="187"/>
      <c r="S134" s="154"/>
      <c r="T134" s="147"/>
      <c r="U134" s="154"/>
      <c r="V134" s="147"/>
      <c r="W134" s="149"/>
      <c r="X134" s="188"/>
      <c r="Z134" s="147"/>
      <c r="AA134" s="189"/>
    </row>
    <row r="135" spans="1:27" x14ac:dyDescent="0.25">
      <c r="B135" s="200" t="s">
        <v>418</v>
      </c>
      <c r="C135" s="266"/>
      <c r="D135" s="186">
        <f>SUM(D121:D134)</f>
        <v>1.87</v>
      </c>
      <c r="E135" s="201">
        <f>SUM(E121:E134)</f>
        <v>0</v>
      </c>
      <c r="F135" s="201">
        <f>SUM(F121:F134)</f>
        <v>0</v>
      </c>
      <c r="G135" s="197" t="str">
        <f t="shared" si="2"/>
        <v/>
      </c>
      <c r="H135" s="186">
        <f>SUM(H121:H134)</f>
        <v>0</v>
      </c>
      <c r="I135" s="186">
        <f>SUM(I121:I134)</f>
        <v>0</v>
      </c>
      <c r="J135" s="151"/>
      <c r="K135" s="153"/>
      <c r="L135" s="147"/>
      <c r="M135" s="187"/>
      <c r="Q135" s="147"/>
      <c r="R135" s="187"/>
      <c r="S135" s="154"/>
      <c r="T135" s="147"/>
      <c r="U135" s="154"/>
      <c r="V135" s="147"/>
      <c r="W135" s="149"/>
      <c r="X135" s="188"/>
      <c r="Z135" s="147"/>
      <c r="AA135" s="189"/>
    </row>
    <row r="136" spans="1:27" x14ac:dyDescent="0.25">
      <c r="B136" s="101" t="s">
        <v>419</v>
      </c>
      <c r="C136" s="266"/>
      <c r="D136" s="194"/>
      <c r="E136" s="195"/>
      <c r="F136" s="195"/>
      <c r="G136" s="197" t="str">
        <f t="shared" si="2"/>
        <v/>
      </c>
      <c r="H136" s="194"/>
      <c r="I136" s="194"/>
      <c r="J136" s="151"/>
      <c r="K136" s="153"/>
      <c r="L136" s="147"/>
      <c r="M136" s="187"/>
      <c r="Q136" s="147"/>
      <c r="R136" s="187"/>
      <c r="S136" s="154"/>
      <c r="T136" s="147"/>
      <c r="U136" s="154"/>
      <c r="V136" s="147"/>
      <c r="W136" s="149"/>
      <c r="X136" s="188"/>
      <c r="Z136" s="147"/>
      <c r="AA136" s="189"/>
    </row>
    <row r="137" spans="1:27" x14ac:dyDescent="0.25">
      <c r="C137" s="266" t="s">
        <v>420</v>
      </c>
      <c r="D137" s="198">
        <v>0</v>
      </c>
      <c r="E137" s="195">
        <v>0</v>
      </c>
      <c r="F137" s="195">
        <v>0</v>
      </c>
      <c r="G137" s="197" t="str">
        <f t="shared" si="2"/>
        <v/>
      </c>
      <c r="H137" s="198">
        <v>0</v>
      </c>
      <c r="I137" s="198">
        <v>0</v>
      </c>
      <c r="J137" s="151"/>
      <c r="K137" s="153"/>
      <c r="L137" s="147"/>
      <c r="M137" s="187"/>
      <c r="Q137" s="147"/>
      <c r="R137" s="187"/>
      <c r="S137" s="154"/>
      <c r="T137" s="147"/>
      <c r="U137" s="154"/>
      <c r="V137" s="147"/>
      <c r="W137" s="149"/>
      <c r="X137" s="188"/>
      <c r="Z137" s="147"/>
      <c r="AA137" s="189"/>
    </row>
    <row r="138" spans="1:27" ht="12" thickBot="1" x14ac:dyDescent="0.3">
      <c r="B138" s="200" t="s">
        <v>421</v>
      </c>
      <c r="C138" s="266"/>
      <c r="D138" s="202">
        <f>SUM(D137)</f>
        <v>0</v>
      </c>
      <c r="E138" s="203">
        <f>SUM(E136:E137)</f>
        <v>0</v>
      </c>
      <c r="F138" s="203">
        <f>SUM(F137)</f>
        <v>0</v>
      </c>
      <c r="G138" s="197" t="str">
        <f t="shared" ref="G138:G201" si="3">IF(F138=0,"",D138/F138)</f>
        <v/>
      </c>
      <c r="H138" s="202">
        <f>SUM(H137)</f>
        <v>0</v>
      </c>
      <c r="I138" s="202">
        <f>SUM(I137)</f>
        <v>0</v>
      </c>
      <c r="J138" s="151"/>
      <c r="K138" s="153"/>
      <c r="L138" s="147"/>
      <c r="M138" s="187"/>
      <c r="Q138" s="147"/>
      <c r="R138" s="187"/>
      <c r="S138" s="154"/>
      <c r="T138" s="147"/>
      <c r="U138" s="154"/>
      <c r="V138" s="147"/>
      <c r="W138" s="149"/>
      <c r="X138" s="188"/>
      <c r="Z138" s="147"/>
      <c r="AA138" s="189"/>
    </row>
    <row r="139" spans="1:27" ht="12" thickTop="1" x14ac:dyDescent="0.25">
      <c r="A139" s="101" t="s">
        <v>422</v>
      </c>
      <c r="C139" s="266"/>
      <c r="D139" s="194">
        <f>SUM(D109+D120+D135+D138)</f>
        <v>449431.25</v>
      </c>
      <c r="E139" s="205">
        <f>SUM(E109+E120+E135+E138)</f>
        <v>227000</v>
      </c>
      <c r="F139" s="205">
        <f>SUM(F109+F120+F135+F138)</f>
        <v>227000</v>
      </c>
      <c r="G139" s="197">
        <f t="shared" si="3"/>
        <v>1.9798733480176212</v>
      </c>
      <c r="H139" s="194">
        <f>SUM(H109+H120+H135+H138)</f>
        <v>400000</v>
      </c>
      <c r="I139" s="194">
        <f>SUM(I109+I120+I135+I138)</f>
        <v>430000</v>
      </c>
      <c r="J139" s="151"/>
      <c r="K139" s="153"/>
      <c r="L139" s="147"/>
      <c r="M139" s="187"/>
      <c r="Q139" s="147"/>
      <c r="R139" s="187"/>
      <c r="S139" s="154"/>
      <c r="T139" s="147"/>
      <c r="U139" s="154"/>
      <c r="V139" s="147"/>
      <c r="W139" s="149"/>
      <c r="X139" s="188"/>
      <c r="Z139" s="147"/>
      <c r="AA139" s="189"/>
    </row>
    <row r="140" spans="1:27" x14ac:dyDescent="0.25">
      <c r="C140" s="266"/>
      <c r="D140" s="194"/>
      <c r="F140" s="148"/>
      <c r="G140" s="197" t="str">
        <f t="shared" si="3"/>
        <v/>
      </c>
      <c r="H140" s="194"/>
      <c r="I140" s="194"/>
      <c r="J140" s="151"/>
      <c r="K140" s="153"/>
      <c r="L140" s="147"/>
      <c r="M140" s="187"/>
      <c r="Q140" s="147"/>
      <c r="R140" s="187"/>
      <c r="S140" s="154"/>
      <c r="T140" s="147"/>
      <c r="U140" s="154"/>
      <c r="V140" s="147"/>
      <c r="W140" s="149"/>
      <c r="X140" s="188"/>
      <c r="Z140" s="147"/>
      <c r="AA140" s="189"/>
    </row>
    <row r="141" spans="1:27" x14ac:dyDescent="0.25">
      <c r="A141" s="210" t="s">
        <v>423</v>
      </c>
      <c r="C141" s="266"/>
      <c r="D141" s="194"/>
      <c r="E141" s="195"/>
      <c r="F141" s="195"/>
      <c r="G141" s="197" t="str">
        <f t="shared" si="3"/>
        <v/>
      </c>
      <c r="H141" s="194"/>
      <c r="I141" s="194"/>
      <c r="J141" s="151"/>
      <c r="K141" s="153"/>
      <c r="L141" s="147"/>
      <c r="M141" s="187"/>
      <c r="Q141" s="147"/>
      <c r="R141" s="187"/>
      <c r="S141" s="154"/>
      <c r="T141" s="147"/>
      <c r="U141" s="154"/>
      <c r="V141" s="147"/>
      <c r="W141" s="149"/>
      <c r="X141" s="188"/>
      <c r="Z141" s="147"/>
      <c r="AA141" s="189"/>
    </row>
    <row r="142" spans="1:27" x14ac:dyDescent="0.25">
      <c r="A142" s="100"/>
      <c r="B142" s="101" t="s">
        <v>424</v>
      </c>
      <c r="C142" s="266"/>
      <c r="D142" s="194"/>
      <c r="E142" s="195"/>
      <c r="F142" s="195"/>
      <c r="G142" s="197" t="str">
        <f t="shared" si="3"/>
        <v/>
      </c>
      <c r="H142" s="194"/>
      <c r="I142" s="194"/>
      <c r="J142" s="151"/>
      <c r="K142" s="153"/>
      <c r="L142" s="147"/>
      <c r="M142" s="187"/>
      <c r="Q142" s="147"/>
      <c r="R142" s="187"/>
      <c r="S142" s="154"/>
      <c r="T142" s="147"/>
      <c r="U142" s="154"/>
      <c r="V142" s="147"/>
      <c r="W142" s="149"/>
      <c r="X142" s="188"/>
      <c r="Z142" s="147"/>
      <c r="AA142" s="189"/>
    </row>
    <row r="143" spans="1:27" x14ac:dyDescent="0.2">
      <c r="C143" s="266" t="s">
        <v>425</v>
      </c>
      <c r="D143" s="207">
        <v>5255</v>
      </c>
      <c r="E143" s="195">
        <v>4000</v>
      </c>
      <c r="F143" s="195">
        <v>4000</v>
      </c>
      <c r="G143" s="197">
        <f t="shared" si="3"/>
        <v>1.31375</v>
      </c>
      <c r="H143" s="249">
        <v>0</v>
      </c>
      <c r="I143" s="249">
        <v>0</v>
      </c>
      <c r="J143" s="151"/>
      <c r="K143" s="153"/>
      <c r="L143" s="147"/>
      <c r="M143" s="187"/>
      <c r="Q143" s="147"/>
      <c r="R143" s="187"/>
      <c r="S143" s="154"/>
      <c r="T143" s="147"/>
      <c r="U143" s="154"/>
      <c r="V143" s="147"/>
      <c r="W143" s="149"/>
      <c r="X143" s="188"/>
      <c r="Z143" s="147"/>
      <c r="AA143" s="189"/>
    </row>
    <row r="144" spans="1:27" x14ac:dyDescent="0.25">
      <c r="C144" s="266" t="s">
        <v>426</v>
      </c>
      <c r="D144" s="207">
        <v>0</v>
      </c>
      <c r="E144" s="195">
        <v>0</v>
      </c>
      <c r="F144" s="195">
        <v>0</v>
      </c>
      <c r="G144" s="197" t="str">
        <f t="shared" si="3"/>
        <v/>
      </c>
      <c r="H144" s="194">
        <v>0</v>
      </c>
      <c r="I144" s="194">
        <v>0</v>
      </c>
      <c r="J144" s="151"/>
      <c r="K144" s="153"/>
      <c r="L144" s="147"/>
      <c r="M144" s="187"/>
      <c r="Q144" s="147"/>
      <c r="R144" s="187"/>
      <c r="S144" s="154"/>
      <c r="T144" s="147"/>
      <c r="U144" s="154"/>
      <c r="V144" s="147"/>
      <c r="W144" s="149"/>
      <c r="X144" s="188"/>
      <c r="Z144" s="147"/>
      <c r="AA144" s="189"/>
    </row>
    <row r="145" spans="3:27" x14ac:dyDescent="0.25">
      <c r="C145" s="266" t="s">
        <v>427</v>
      </c>
      <c r="D145" s="207">
        <v>0</v>
      </c>
      <c r="E145" s="195">
        <v>0</v>
      </c>
      <c r="F145" s="195">
        <v>0</v>
      </c>
      <c r="G145" s="197" t="str">
        <f t="shared" si="3"/>
        <v/>
      </c>
      <c r="H145" s="194">
        <v>0</v>
      </c>
      <c r="I145" s="194">
        <v>0</v>
      </c>
      <c r="J145" s="151"/>
      <c r="K145" s="153"/>
      <c r="L145" s="147"/>
      <c r="M145" s="187"/>
      <c r="Q145" s="147"/>
      <c r="R145" s="187"/>
      <c r="S145" s="154"/>
      <c r="T145" s="147"/>
      <c r="U145" s="154"/>
      <c r="V145" s="147"/>
      <c r="W145" s="149"/>
      <c r="X145" s="188"/>
      <c r="Z145" s="147"/>
      <c r="AA145" s="189"/>
    </row>
    <row r="146" spans="3:27" x14ac:dyDescent="0.25">
      <c r="C146" s="266" t="s">
        <v>428</v>
      </c>
      <c r="D146" s="207">
        <v>0</v>
      </c>
      <c r="E146" s="195">
        <v>0</v>
      </c>
      <c r="F146" s="195">
        <v>0</v>
      </c>
      <c r="G146" s="197" t="str">
        <f t="shared" si="3"/>
        <v/>
      </c>
      <c r="H146" s="194">
        <v>0</v>
      </c>
      <c r="I146" s="194">
        <v>0</v>
      </c>
      <c r="J146" s="151"/>
      <c r="K146" s="153"/>
      <c r="L146" s="147"/>
      <c r="M146" s="187"/>
      <c r="Q146" s="147"/>
      <c r="R146" s="187"/>
      <c r="S146" s="154"/>
      <c r="T146" s="147"/>
      <c r="U146" s="154"/>
      <c r="V146" s="147"/>
      <c r="W146" s="149"/>
      <c r="X146" s="188"/>
      <c r="Z146" s="147"/>
      <c r="AA146" s="189"/>
    </row>
    <row r="147" spans="3:27" x14ac:dyDescent="0.25">
      <c r="C147" s="266" t="s">
        <v>429</v>
      </c>
      <c r="D147" s="207">
        <v>0</v>
      </c>
      <c r="E147" s="195">
        <v>0</v>
      </c>
      <c r="F147" s="195">
        <v>0</v>
      </c>
      <c r="G147" s="197" t="str">
        <f t="shared" si="3"/>
        <v/>
      </c>
      <c r="H147" s="194">
        <v>0</v>
      </c>
      <c r="I147" s="194">
        <v>0</v>
      </c>
      <c r="J147" s="151"/>
      <c r="K147" s="153"/>
      <c r="L147" s="147"/>
      <c r="M147" s="187"/>
      <c r="Q147" s="147"/>
      <c r="R147" s="187"/>
      <c r="S147" s="154"/>
      <c r="T147" s="147"/>
      <c r="U147" s="154"/>
      <c r="V147" s="147"/>
      <c r="W147" s="149"/>
      <c r="X147" s="188"/>
      <c r="Z147" s="147"/>
      <c r="AA147" s="189"/>
    </row>
    <row r="148" spans="3:27" x14ac:dyDescent="0.25">
      <c r="C148" s="266" t="s">
        <v>430</v>
      </c>
      <c r="D148" s="207">
        <v>0</v>
      </c>
      <c r="E148" s="195">
        <v>0</v>
      </c>
      <c r="F148" s="195">
        <v>0</v>
      </c>
      <c r="G148" s="197" t="str">
        <f t="shared" si="3"/>
        <v/>
      </c>
      <c r="H148" s="194">
        <v>0</v>
      </c>
      <c r="I148" s="194">
        <v>0</v>
      </c>
      <c r="J148" s="151"/>
      <c r="K148" s="153"/>
      <c r="L148" s="147"/>
      <c r="M148" s="187"/>
      <c r="Q148" s="147"/>
      <c r="R148" s="187"/>
      <c r="S148" s="154"/>
      <c r="T148" s="147"/>
      <c r="U148" s="154"/>
      <c r="V148" s="147"/>
      <c r="W148" s="149"/>
      <c r="X148" s="188"/>
      <c r="Z148" s="147"/>
      <c r="AA148" s="189"/>
    </row>
    <row r="149" spans="3:27" x14ac:dyDescent="0.25">
      <c r="C149" s="266" t="s">
        <v>431</v>
      </c>
      <c r="D149" s="207">
        <v>0</v>
      </c>
      <c r="E149" s="195">
        <v>0</v>
      </c>
      <c r="F149" s="195">
        <v>0</v>
      </c>
      <c r="G149" s="197" t="str">
        <f t="shared" si="3"/>
        <v/>
      </c>
      <c r="H149" s="194">
        <v>0</v>
      </c>
      <c r="I149" s="194">
        <v>0</v>
      </c>
      <c r="J149" s="151"/>
      <c r="K149" s="153"/>
      <c r="L149" s="147"/>
      <c r="M149" s="187"/>
      <c r="Q149" s="147"/>
      <c r="R149" s="187"/>
      <c r="S149" s="154"/>
      <c r="T149" s="147"/>
      <c r="U149" s="154"/>
      <c r="V149" s="147"/>
      <c r="W149" s="149"/>
      <c r="X149" s="188"/>
      <c r="Z149" s="147"/>
      <c r="AA149" s="189"/>
    </row>
    <row r="150" spans="3:27" x14ac:dyDescent="0.25">
      <c r="C150" s="266" t="s">
        <v>432</v>
      </c>
      <c r="D150" s="207">
        <v>942</v>
      </c>
      <c r="E150" s="195">
        <v>1250</v>
      </c>
      <c r="F150" s="195">
        <v>1250</v>
      </c>
      <c r="G150" s="197">
        <f t="shared" si="3"/>
        <v>0.75360000000000005</v>
      </c>
      <c r="H150" s="194">
        <v>0</v>
      </c>
      <c r="I150" s="194">
        <v>0</v>
      </c>
      <c r="J150" s="151"/>
      <c r="K150" s="153"/>
      <c r="L150" s="147"/>
      <c r="M150" s="187"/>
      <c r="Q150" s="147"/>
      <c r="R150" s="187"/>
      <c r="S150" s="154"/>
      <c r="T150" s="147"/>
      <c r="U150" s="154"/>
      <c r="V150" s="147"/>
      <c r="W150" s="149"/>
      <c r="X150" s="188"/>
      <c r="Z150" s="147"/>
      <c r="AA150" s="189"/>
    </row>
    <row r="151" spans="3:27" x14ac:dyDescent="0.25">
      <c r="C151" s="266" t="s">
        <v>433</v>
      </c>
      <c r="D151" s="207">
        <v>250</v>
      </c>
      <c r="E151" s="195">
        <v>80</v>
      </c>
      <c r="F151" s="195">
        <v>80</v>
      </c>
      <c r="G151" s="197">
        <f t="shared" si="3"/>
        <v>3.125</v>
      </c>
      <c r="H151" s="194">
        <v>0</v>
      </c>
      <c r="I151" s="194">
        <v>0</v>
      </c>
      <c r="J151" s="151"/>
      <c r="K151" s="153"/>
      <c r="L151" s="147"/>
      <c r="M151" s="187"/>
      <c r="Q151" s="147"/>
      <c r="R151" s="187"/>
      <c r="S151" s="154"/>
      <c r="T151" s="147"/>
      <c r="U151" s="154"/>
      <c r="V151" s="147"/>
      <c r="W151" s="149"/>
      <c r="X151" s="188"/>
      <c r="Z151" s="147"/>
      <c r="AA151" s="189"/>
    </row>
    <row r="152" spans="3:27" x14ac:dyDescent="0.25">
      <c r="C152" s="266" t="s">
        <v>434</v>
      </c>
      <c r="D152" s="207">
        <v>800</v>
      </c>
      <c r="E152" s="195">
        <v>200</v>
      </c>
      <c r="F152" s="195">
        <v>200</v>
      </c>
      <c r="G152" s="197">
        <f t="shared" si="3"/>
        <v>4</v>
      </c>
      <c r="H152" s="194">
        <v>0</v>
      </c>
      <c r="I152" s="194">
        <v>0</v>
      </c>
      <c r="J152" s="151"/>
      <c r="K152" s="153"/>
      <c r="L152" s="147"/>
      <c r="M152" s="187"/>
      <c r="Q152" s="147"/>
      <c r="R152" s="187"/>
      <c r="S152" s="154"/>
      <c r="T152" s="147"/>
      <c r="U152" s="154"/>
      <c r="V152" s="147"/>
      <c r="W152" s="149"/>
      <c r="X152" s="188"/>
      <c r="Z152" s="147"/>
      <c r="AA152" s="189"/>
    </row>
    <row r="153" spans="3:27" x14ac:dyDescent="0.25">
      <c r="C153" s="266" t="s">
        <v>435</v>
      </c>
      <c r="D153" s="207">
        <v>0</v>
      </c>
      <c r="E153" s="195">
        <v>0</v>
      </c>
      <c r="F153" s="195">
        <v>0</v>
      </c>
      <c r="G153" s="197" t="str">
        <f t="shared" si="3"/>
        <v/>
      </c>
      <c r="H153" s="194">
        <v>0</v>
      </c>
      <c r="I153" s="194">
        <v>0</v>
      </c>
      <c r="J153" s="151"/>
      <c r="K153" s="153"/>
      <c r="L153" s="147"/>
      <c r="M153" s="187"/>
      <c r="Q153" s="147"/>
      <c r="R153" s="187"/>
      <c r="S153" s="154"/>
      <c r="T153" s="147"/>
      <c r="U153" s="154"/>
      <c r="V153" s="147"/>
      <c r="W153" s="149"/>
      <c r="X153" s="188"/>
      <c r="Z153" s="147"/>
      <c r="AA153" s="189"/>
    </row>
    <row r="154" spans="3:27" x14ac:dyDescent="0.25">
      <c r="C154" s="266" t="s">
        <v>436</v>
      </c>
      <c r="D154" s="207">
        <v>0</v>
      </c>
      <c r="E154" s="195">
        <v>0</v>
      </c>
      <c r="F154" s="195">
        <v>0</v>
      </c>
      <c r="G154" s="197" t="str">
        <f t="shared" si="3"/>
        <v/>
      </c>
      <c r="H154" s="194">
        <v>0</v>
      </c>
      <c r="I154" s="194">
        <v>0</v>
      </c>
      <c r="J154" s="151"/>
      <c r="K154" s="153"/>
      <c r="L154" s="147"/>
      <c r="M154" s="187"/>
      <c r="Q154" s="147"/>
      <c r="R154" s="187"/>
      <c r="S154" s="154"/>
      <c r="T154" s="147"/>
      <c r="U154" s="154"/>
      <c r="V154" s="147"/>
      <c r="W154" s="149"/>
      <c r="X154" s="188"/>
      <c r="Z154" s="147"/>
      <c r="AA154" s="189"/>
    </row>
    <row r="155" spans="3:27" x14ac:dyDescent="0.25">
      <c r="C155" s="266" t="s">
        <v>437</v>
      </c>
      <c r="D155" s="207">
        <v>0</v>
      </c>
      <c r="E155" s="195">
        <v>0</v>
      </c>
      <c r="F155" s="195">
        <v>0</v>
      </c>
      <c r="G155" s="197" t="str">
        <f t="shared" si="3"/>
        <v/>
      </c>
      <c r="H155" s="194">
        <v>0</v>
      </c>
      <c r="I155" s="194">
        <v>0</v>
      </c>
      <c r="J155" s="151"/>
      <c r="K155" s="153"/>
      <c r="L155" s="147"/>
      <c r="M155" s="187"/>
      <c r="Q155" s="147"/>
      <c r="R155" s="187"/>
      <c r="S155" s="154"/>
      <c r="T155" s="147"/>
      <c r="U155" s="154"/>
      <c r="V155" s="147"/>
      <c r="W155" s="149"/>
      <c r="X155" s="188"/>
      <c r="Z155" s="147"/>
      <c r="AA155" s="189"/>
    </row>
    <row r="156" spans="3:27" x14ac:dyDescent="0.25">
      <c r="C156" s="266" t="s">
        <v>438</v>
      </c>
      <c r="D156" s="207">
        <v>0</v>
      </c>
      <c r="E156" s="195">
        <v>0</v>
      </c>
      <c r="F156" s="195">
        <v>0</v>
      </c>
      <c r="G156" s="197" t="str">
        <f t="shared" si="3"/>
        <v/>
      </c>
      <c r="H156" s="194">
        <v>0</v>
      </c>
      <c r="I156" s="194">
        <v>0</v>
      </c>
      <c r="J156" s="151"/>
      <c r="K156" s="153"/>
      <c r="L156" s="147"/>
      <c r="M156" s="187"/>
      <c r="Q156" s="147"/>
      <c r="R156" s="187"/>
      <c r="S156" s="154"/>
      <c r="T156" s="147"/>
      <c r="U156" s="154"/>
      <c r="V156" s="147"/>
      <c r="W156" s="149"/>
      <c r="X156" s="188"/>
      <c r="Z156" s="147"/>
      <c r="AA156" s="189"/>
    </row>
    <row r="157" spans="3:27" x14ac:dyDescent="0.25">
      <c r="C157" s="266" t="s">
        <v>439</v>
      </c>
      <c r="D157" s="207">
        <v>0</v>
      </c>
      <c r="E157" s="195">
        <v>0</v>
      </c>
      <c r="F157" s="195">
        <v>0</v>
      </c>
      <c r="G157" s="197" t="str">
        <f t="shared" si="3"/>
        <v/>
      </c>
      <c r="H157" s="194">
        <v>0</v>
      </c>
      <c r="I157" s="194">
        <v>0</v>
      </c>
      <c r="J157" s="151"/>
      <c r="K157" s="153"/>
      <c r="L157" s="147"/>
      <c r="M157" s="187"/>
      <c r="Q157" s="147"/>
      <c r="R157" s="187"/>
      <c r="S157" s="154"/>
      <c r="T157" s="147"/>
      <c r="U157" s="154"/>
      <c r="V157" s="147"/>
      <c r="W157" s="149"/>
      <c r="X157" s="188"/>
      <c r="Z157" s="147"/>
      <c r="AA157" s="189"/>
    </row>
    <row r="158" spans="3:27" x14ac:dyDescent="0.25">
      <c r="C158" s="266" t="s">
        <v>440</v>
      </c>
      <c r="D158" s="207">
        <v>0</v>
      </c>
      <c r="E158" s="195">
        <v>0</v>
      </c>
      <c r="F158" s="195">
        <v>0</v>
      </c>
      <c r="G158" s="197" t="str">
        <f t="shared" si="3"/>
        <v/>
      </c>
      <c r="H158" s="194">
        <v>0</v>
      </c>
      <c r="I158" s="194">
        <v>0</v>
      </c>
      <c r="J158" s="151"/>
      <c r="K158" s="153"/>
      <c r="L158" s="147"/>
      <c r="M158" s="187"/>
      <c r="Q158" s="147"/>
      <c r="R158" s="187"/>
      <c r="S158" s="154"/>
      <c r="T158" s="147"/>
      <c r="U158" s="154"/>
      <c r="V158" s="147"/>
      <c r="W158" s="149"/>
      <c r="X158" s="188"/>
      <c r="Z158" s="147"/>
      <c r="AA158" s="189"/>
    </row>
    <row r="159" spans="3:27" x14ac:dyDescent="0.25">
      <c r="C159" s="266" t="s">
        <v>441</v>
      </c>
      <c r="D159" s="207">
        <v>0</v>
      </c>
      <c r="E159" s="195">
        <v>0</v>
      </c>
      <c r="F159" s="195">
        <v>0</v>
      </c>
      <c r="G159" s="197" t="str">
        <f t="shared" si="3"/>
        <v/>
      </c>
      <c r="H159" s="194">
        <v>0</v>
      </c>
      <c r="I159" s="194">
        <v>0</v>
      </c>
      <c r="J159" s="151"/>
      <c r="K159" s="153"/>
      <c r="L159" s="147"/>
      <c r="M159" s="187"/>
      <c r="Q159" s="147"/>
      <c r="R159" s="187"/>
      <c r="S159" s="154"/>
      <c r="T159" s="147"/>
      <c r="U159" s="154"/>
      <c r="V159" s="147"/>
      <c r="W159" s="149"/>
      <c r="X159" s="188"/>
      <c r="Z159" s="147"/>
      <c r="AA159" s="189"/>
    </row>
    <row r="160" spans="3:27" x14ac:dyDescent="0.25">
      <c r="C160" s="266" t="s">
        <v>442</v>
      </c>
      <c r="D160" s="207">
        <v>300</v>
      </c>
      <c r="E160" s="195">
        <v>700</v>
      </c>
      <c r="F160" s="195">
        <v>700</v>
      </c>
      <c r="G160" s="197">
        <f t="shared" si="3"/>
        <v>0.42857142857142855</v>
      </c>
      <c r="H160" s="194">
        <v>0</v>
      </c>
      <c r="I160" s="194">
        <v>0</v>
      </c>
      <c r="J160" s="151"/>
      <c r="K160" s="153"/>
      <c r="L160" s="147"/>
      <c r="M160" s="187"/>
      <c r="Q160" s="147"/>
      <c r="R160" s="187"/>
      <c r="S160" s="154"/>
      <c r="T160" s="147"/>
      <c r="U160" s="154"/>
      <c r="V160" s="147"/>
      <c r="W160" s="149"/>
      <c r="X160" s="188"/>
      <c r="Z160" s="147"/>
      <c r="AA160" s="189"/>
    </row>
    <row r="161" spans="1:27" x14ac:dyDescent="0.25">
      <c r="C161" s="266" t="s">
        <v>443</v>
      </c>
      <c r="D161" s="207">
        <v>0</v>
      </c>
      <c r="E161" s="195">
        <v>0</v>
      </c>
      <c r="F161" s="195">
        <v>0</v>
      </c>
      <c r="G161" s="197" t="str">
        <f t="shared" si="3"/>
        <v/>
      </c>
      <c r="H161" s="194">
        <v>0</v>
      </c>
      <c r="I161" s="194">
        <v>0</v>
      </c>
      <c r="J161" s="151"/>
      <c r="K161" s="153"/>
      <c r="L161" s="147"/>
      <c r="M161" s="187"/>
      <c r="Q161" s="147"/>
      <c r="R161" s="187"/>
      <c r="S161" s="154"/>
      <c r="T161" s="147"/>
      <c r="U161" s="154"/>
      <c r="V161" s="147"/>
      <c r="W161" s="149"/>
      <c r="X161" s="188"/>
      <c r="Z161" s="147"/>
      <c r="AA161" s="189"/>
    </row>
    <row r="162" spans="1:27" x14ac:dyDescent="0.25">
      <c r="C162" s="266" t="s">
        <v>444</v>
      </c>
      <c r="D162" s="207">
        <v>0</v>
      </c>
      <c r="E162" s="195">
        <v>0</v>
      </c>
      <c r="F162" s="195">
        <v>0</v>
      </c>
      <c r="G162" s="197" t="str">
        <f t="shared" si="3"/>
        <v/>
      </c>
      <c r="H162" s="194">
        <v>0</v>
      </c>
      <c r="I162" s="194">
        <v>0</v>
      </c>
      <c r="J162" s="151"/>
      <c r="K162" s="153"/>
      <c r="L162" s="147"/>
      <c r="M162" s="187"/>
      <c r="Q162" s="147"/>
      <c r="R162" s="187"/>
      <c r="S162" s="154"/>
      <c r="T162" s="147"/>
      <c r="U162" s="154"/>
      <c r="V162" s="147"/>
      <c r="W162" s="149"/>
      <c r="X162" s="188"/>
      <c r="Z162" s="147"/>
      <c r="AA162" s="189"/>
    </row>
    <row r="163" spans="1:27" x14ac:dyDescent="0.25">
      <c r="C163" s="266" t="s">
        <v>445</v>
      </c>
      <c r="D163" s="207">
        <v>949</v>
      </c>
      <c r="E163" s="195">
        <v>0</v>
      </c>
      <c r="F163" s="195">
        <v>0</v>
      </c>
      <c r="G163" s="197" t="str">
        <f t="shared" si="3"/>
        <v/>
      </c>
      <c r="H163" s="194">
        <v>0</v>
      </c>
      <c r="I163" s="194">
        <v>0</v>
      </c>
      <c r="J163" s="151"/>
      <c r="K163" s="153"/>
      <c r="L163" s="147"/>
      <c r="M163" s="187"/>
      <c r="Q163" s="147"/>
      <c r="R163" s="187"/>
      <c r="S163" s="154"/>
      <c r="T163" s="147"/>
      <c r="U163" s="154"/>
      <c r="V163" s="147"/>
      <c r="W163" s="149"/>
      <c r="X163" s="188"/>
      <c r="Z163" s="147"/>
      <c r="AA163" s="189"/>
    </row>
    <row r="164" spans="1:27" x14ac:dyDescent="0.25">
      <c r="C164" s="266" t="s">
        <v>446</v>
      </c>
      <c r="D164" s="194">
        <v>0</v>
      </c>
      <c r="E164" s="195">
        <v>0</v>
      </c>
      <c r="F164" s="195">
        <v>0</v>
      </c>
      <c r="G164" s="197" t="str">
        <f t="shared" si="3"/>
        <v/>
      </c>
      <c r="H164" s="194">
        <v>0</v>
      </c>
      <c r="I164" s="194">
        <v>0</v>
      </c>
      <c r="J164" s="151"/>
      <c r="K164" s="153"/>
      <c r="L164" s="147"/>
      <c r="M164" s="187"/>
      <c r="Q164" s="147"/>
      <c r="R164" s="187"/>
      <c r="S164" s="154"/>
      <c r="T164" s="147"/>
      <c r="U164" s="154"/>
      <c r="V164" s="147"/>
      <c r="W164" s="149"/>
      <c r="X164" s="188"/>
      <c r="Z164" s="147"/>
      <c r="AA164" s="189"/>
    </row>
    <row r="165" spans="1:27" x14ac:dyDescent="0.25">
      <c r="C165" s="266" t="s">
        <v>447</v>
      </c>
      <c r="D165" s="208">
        <v>0</v>
      </c>
      <c r="E165" s="195">
        <v>0</v>
      </c>
      <c r="F165" s="195">
        <v>0</v>
      </c>
      <c r="G165" s="197" t="str">
        <f t="shared" si="3"/>
        <v/>
      </c>
      <c r="H165" s="208">
        <v>7000</v>
      </c>
      <c r="I165" s="208">
        <v>8000</v>
      </c>
      <c r="J165" s="151"/>
      <c r="K165" s="153"/>
      <c r="L165" s="147"/>
      <c r="M165" s="187"/>
      <c r="Q165" s="147"/>
      <c r="R165" s="187"/>
      <c r="S165" s="154"/>
      <c r="T165" s="147"/>
      <c r="U165" s="154"/>
      <c r="V165" s="147"/>
      <c r="W165" s="149"/>
      <c r="X165" s="188"/>
      <c r="Z165" s="147"/>
      <c r="AA165" s="189"/>
    </row>
    <row r="166" spans="1:27" x14ac:dyDescent="0.25">
      <c r="B166" s="200" t="s">
        <v>448</v>
      </c>
      <c r="C166" s="266"/>
      <c r="D166" s="194">
        <f>SUM(D143:D165)</f>
        <v>8496</v>
      </c>
      <c r="E166" s="206">
        <f>SUM(E142:E165)</f>
        <v>6230</v>
      </c>
      <c r="F166" s="206">
        <f>SUM(F143:F165)</f>
        <v>6230</v>
      </c>
      <c r="G166" s="197">
        <f t="shared" si="3"/>
        <v>1.3637239165329054</v>
      </c>
      <c r="H166" s="194">
        <f>SUM(H143:H165)</f>
        <v>7000</v>
      </c>
      <c r="I166" s="194">
        <f>SUM(I143:I165)</f>
        <v>8000</v>
      </c>
      <c r="J166" s="151"/>
      <c r="K166" s="153"/>
      <c r="L166" s="147"/>
      <c r="M166" s="187"/>
      <c r="Q166" s="147"/>
      <c r="R166" s="187"/>
      <c r="S166" s="154"/>
      <c r="T166" s="147"/>
      <c r="U166" s="154"/>
      <c r="V166" s="147"/>
      <c r="W166" s="149"/>
      <c r="X166" s="188"/>
      <c r="Z166" s="147"/>
      <c r="AA166" s="189"/>
    </row>
    <row r="167" spans="1:27" x14ac:dyDescent="0.25">
      <c r="B167" s="101" t="s">
        <v>449</v>
      </c>
      <c r="C167" s="266"/>
      <c r="D167" s="194"/>
      <c r="E167" s="195"/>
      <c r="F167" s="195"/>
      <c r="G167" s="197" t="str">
        <f t="shared" si="3"/>
        <v/>
      </c>
      <c r="H167" s="194"/>
      <c r="I167" s="194"/>
      <c r="J167" s="151"/>
      <c r="K167" s="153"/>
      <c r="L167" s="147"/>
      <c r="M167" s="187"/>
      <c r="Q167" s="147"/>
      <c r="R167" s="187"/>
      <c r="S167" s="154"/>
      <c r="T167" s="147"/>
      <c r="U167" s="154"/>
      <c r="V167" s="147"/>
      <c r="W167" s="149"/>
      <c r="X167" s="188"/>
      <c r="Z167" s="147"/>
      <c r="AA167" s="189"/>
    </row>
    <row r="168" spans="1:27" x14ac:dyDescent="0.25">
      <c r="C168" s="266" t="s">
        <v>450</v>
      </c>
      <c r="D168" s="198">
        <v>0</v>
      </c>
      <c r="E168" s="199">
        <v>0</v>
      </c>
      <c r="F168" s="199">
        <v>0</v>
      </c>
      <c r="G168" s="197" t="str">
        <f t="shared" si="3"/>
        <v/>
      </c>
      <c r="H168" s="198">
        <v>0</v>
      </c>
      <c r="I168" s="198">
        <v>0</v>
      </c>
      <c r="J168" s="151"/>
      <c r="K168" s="153"/>
      <c r="L168" s="147"/>
      <c r="M168" s="187"/>
      <c r="Q168" s="147"/>
      <c r="R168" s="187"/>
      <c r="S168" s="154"/>
      <c r="T168" s="147"/>
      <c r="U168" s="154"/>
      <c r="V168" s="147"/>
      <c r="W168" s="149"/>
      <c r="X168" s="188"/>
      <c r="Z168" s="147"/>
      <c r="AA168" s="189"/>
    </row>
    <row r="169" spans="1:27" ht="12" thickBot="1" x14ac:dyDescent="0.3">
      <c r="B169" s="200" t="s">
        <v>451</v>
      </c>
      <c r="C169" s="266"/>
      <c r="D169" s="186">
        <f>SUM(D167:D168)</f>
        <v>0</v>
      </c>
      <c r="E169" s="201">
        <f>SUM(E167:E168)</f>
        <v>0</v>
      </c>
      <c r="F169" s="201">
        <f>SUM(F167:F168)</f>
        <v>0</v>
      </c>
      <c r="G169" s="197" t="str">
        <f t="shared" si="3"/>
        <v/>
      </c>
      <c r="H169" s="186">
        <f>SUM(H167:H168)</f>
        <v>0</v>
      </c>
      <c r="I169" s="186">
        <f>SUM(I167:I168)</f>
        <v>0</v>
      </c>
      <c r="J169" s="151"/>
      <c r="K169" s="153"/>
      <c r="L169" s="147"/>
      <c r="M169" s="187"/>
      <c r="Q169" s="147"/>
      <c r="R169" s="187"/>
      <c r="S169" s="154"/>
      <c r="T169" s="147"/>
      <c r="U169" s="154"/>
      <c r="V169" s="147"/>
      <c r="W169" s="149"/>
      <c r="X169" s="188"/>
      <c r="Z169" s="147"/>
      <c r="AA169" s="189"/>
    </row>
    <row r="170" spans="1:27" ht="12" thickTop="1" x14ac:dyDescent="0.25">
      <c r="A170" s="101" t="s">
        <v>452</v>
      </c>
      <c r="C170" s="266"/>
      <c r="D170" s="204">
        <f>D166+D169</f>
        <v>8496</v>
      </c>
      <c r="E170" s="205">
        <f>E166+E169</f>
        <v>6230</v>
      </c>
      <c r="F170" s="205">
        <f>F166+F169</f>
        <v>6230</v>
      </c>
      <c r="G170" s="197">
        <f t="shared" si="3"/>
        <v>1.3637239165329054</v>
      </c>
      <c r="H170" s="204">
        <f>H166+H169</f>
        <v>7000</v>
      </c>
      <c r="I170" s="204">
        <f>I166+I169</f>
        <v>8000</v>
      </c>
      <c r="J170" s="151"/>
      <c r="K170" s="153"/>
      <c r="L170" s="147"/>
      <c r="M170" s="187"/>
      <c r="Q170" s="147"/>
      <c r="R170" s="187"/>
      <c r="S170" s="154"/>
      <c r="T170" s="147"/>
      <c r="U170" s="154"/>
      <c r="V170" s="147"/>
      <c r="W170" s="149"/>
      <c r="X170" s="188"/>
      <c r="Z170" s="147"/>
      <c r="AA170" s="189"/>
    </row>
    <row r="171" spans="1:27" x14ac:dyDescent="0.25">
      <c r="C171" s="266"/>
      <c r="D171" s="194"/>
      <c r="F171" s="148"/>
      <c r="G171" s="197" t="str">
        <f t="shared" si="3"/>
        <v/>
      </c>
      <c r="H171" s="194"/>
      <c r="I171" s="194"/>
      <c r="J171" s="151"/>
      <c r="K171" s="153"/>
      <c r="L171" s="147"/>
      <c r="M171" s="187"/>
      <c r="Q171" s="147"/>
      <c r="R171" s="187"/>
      <c r="S171" s="154"/>
      <c r="T171" s="147"/>
      <c r="U171" s="154"/>
      <c r="V171" s="147"/>
      <c r="W171" s="149"/>
      <c r="X171" s="188"/>
      <c r="Z171" s="147"/>
      <c r="AA171" s="189"/>
    </row>
    <row r="172" spans="1:27" x14ac:dyDescent="0.25">
      <c r="A172" s="210" t="s">
        <v>453</v>
      </c>
      <c r="C172" s="266"/>
      <c r="D172" s="194"/>
      <c r="E172" s="195"/>
      <c r="F172" s="195"/>
      <c r="G172" s="197" t="str">
        <f t="shared" si="3"/>
        <v/>
      </c>
      <c r="H172" s="194"/>
      <c r="I172" s="194"/>
      <c r="J172" s="151"/>
      <c r="K172" s="153"/>
      <c r="L172" s="147"/>
      <c r="M172" s="187"/>
      <c r="Q172" s="147"/>
      <c r="R172" s="187"/>
      <c r="S172" s="154"/>
      <c r="T172" s="147"/>
      <c r="U172" s="154"/>
      <c r="V172" s="147"/>
      <c r="W172" s="149"/>
      <c r="X172" s="188"/>
      <c r="Z172" s="147"/>
      <c r="AA172" s="189"/>
    </row>
    <row r="173" spans="1:27" x14ac:dyDescent="0.25">
      <c r="B173" s="101" t="s">
        <v>454</v>
      </c>
      <c r="C173" s="266"/>
      <c r="D173" s="194"/>
      <c r="E173" s="195"/>
      <c r="F173" s="195"/>
      <c r="G173" s="197" t="str">
        <f t="shared" si="3"/>
        <v/>
      </c>
      <c r="H173" s="194"/>
      <c r="I173" s="194"/>
      <c r="J173" s="151"/>
      <c r="K173" s="153"/>
      <c r="L173" s="147"/>
      <c r="M173" s="187"/>
      <c r="Q173" s="147"/>
      <c r="R173" s="187"/>
      <c r="S173" s="154"/>
      <c r="T173" s="147"/>
      <c r="U173" s="154"/>
      <c r="V173" s="147"/>
      <c r="W173" s="149"/>
      <c r="X173" s="188"/>
      <c r="Z173" s="147"/>
      <c r="AA173" s="189"/>
    </row>
    <row r="174" spans="1:27" x14ac:dyDescent="0.25">
      <c r="C174" s="266" t="s">
        <v>455</v>
      </c>
      <c r="D174" s="207">
        <v>0</v>
      </c>
      <c r="E174" s="195">
        <v>0</v>
      </c>
      <c r="F174" s="195">
        <v>0</v>
      </c>
      <c r="G174" s="197" t="str">
        <f t="shared" si="3"/>
        <v/>
      </c>
      <c r="H174" s="207">
        <v>0</v>
      </c>
      <c r="I174" s="207">
        <v>0</v>
      </c>
      <c r="J174" s="151"/>
      <c r="K174" s="153"/>
      <c r="L174" s="147"/>
      <c r="M174" s="187"/>
      <c r="Q174" s="147"/>
      <c r="R174" s="187"/>
      <c r="S174" s="154"/>
      <c r="T174" s="147"/>
      <c r="U174" s="154"/>
      <c r="V174" s="147"/>
      <c r="W174" s="149"/>
      <c r="X174" s="188"/>
      <c r="Z174" s="147"/>
      <c r="AA174" s="189"/>
    </row>
    <row r="175" spans="1:27" x14ac:dyDescent="0.25">
      <c r="C175" s="266" t="s">
        <v>456</v>
      </c>
      <c r="D175" s="207">
        <v>2800</v>
      </c>
      <c r="E175" s="195">
        <v>400</v>
      </c>
      <c r="F175" s="195">
        <v>400</v>
      </c>
      <c r="G175" s="197">
        <f t="shared" si="3"/>
        <v>7</v>
      </c>
      <c r="H175" s="207">
        <v>1500</v>
      </c>
      <c r="I175" s="207">
        <v>1500</v>
      </c>
      <c r="J175" s="151"/>
      <c r="K175" s="153"/>
      <c r="L175" s="147"/>
      <c r="M175" s="187"/>
      <c r="Q175" s="147"/>
      <c r="R175" s="187"/>
      <c r="S175" s="154"/>
      <c r="T175" s="147"/>
      <c r="U175" s="154"/>
      <c r="V175" s="147"/>
      <c r="W175" s="149"/>
      <c r="X175" s="188"/>
      <c r="Z175" s="147"/>
      <c r="AA175" s="189"/>
    </row>
    <row r="176" spans="1:27" x14ac:dyDescent="0.25">
      <c r="C176" s="266" t="s">
        <v>457</v>
      </c>
      <c r="D176" s="207">
        <v>0</v>
      </c>
      <c r="E176" s="195">
        <v>0</v>
      </c>
      <c r="F176" s="195">
        <v>0</v>
      </c>
      <c r="G176" s="197" t="str">
        <f t="shared" si="3"/>
        <v/>
      </c>
      <c r="H176" s="207">
        <v>0</v>
      </c>
      <c r="I176" s="207">
        <v>0</v>
      </c>
      <c r="J176" s="151"/>
      <c r="K176" s="153"/>
      <c r="L176" s="147"/>
      <c r="M176" s="187"/>
      <c r="Q176" s="147"/>
      <c r="R176" s="187"/>
      <c r="S176" s="154"/>
      <c r="T176" s="147"/>
      <c r="U176" s="154"/>
      <c r="V176" s="147"/>
      <c r="W176" s="149"/>
      <c r="X176" s="188"/>
      <c r="Z176" s="147"/>
      <c r="AA176" s="189"/>
    </row>
    <row r="177" spans="2:27" x14ac:dyDescent="0.25">
      <c r="C177" s="266" t="s">
        <v>458</v>
      </c>
      <c r="D177" s="207">
        <v>58.5</v>
      </c>
      <c r="E177" s="195">
        <v>0</v>
      </c>
      <c r="F177" s="195">
        <v>0</v>
      </c>
      <c r="G177" s="197" t="str">
        <f t="shared" si="3"/>
        <v/>
      </c>
      <c r="H177" s="207">
        <v>0</v>
      </c>
      <c r="I177" s="207">
        <v>0</v>
      </c>
      <c r="J177" s="151"/>
      <c r="K177" s="153"/>
      <c r="L177" s="147"/>
      <c r="M177" s="187"/>
      <c r="Q177" s="147"/>
      <c r="R177" s="187"/>
      <c r="S177" s="154"/>
      <c r="T177" s="147"/>
      <c r="U177" s="154"/>
      <c r="V177" s="147"/>
      <c r="W177" s="149"/>
      <c r="X177" s="188"/>
      <c r="Z177" s="147"/>
      <c r="AA177" s="189"/>
    </row>
    <row r="178" spans="2:27" x14ac:dyDescent="0.25">
      <c r="C178" s="266" t="s">
        <v>459</v>
      </c>
      <c r="D178" s="207">
        <v>0</v>
      </c>
      <c r="E178" s="195">
        <v>0</v>
      </c>
      <c r="F178" s="195">
        <v>0</v>
      </c>
      <c r="G178" s="197" t="str">
        <f t="shared" si="3"/>
        <v/>
      </c>
      <c r="H178" s="207">
        <v>0</v>
      </c>
      <c r="I178" s="207">
        <v>0</v>
      </c>
      <c r="J178" s="151"/>
      <c r="K178" s="153"/>
      <c r="L178" s="147"/>
      <c r="M178" s="187"/>
      <c r="Q178" s="147"/>
      <c r="R178" s="187"/>
      <c r="S178" s="154"/>
      <c r="T178" s="147"/>
      <c r="U178" s="154"/>
      <c r="V178" s="147"/>
      <c r="W178" s="149"/>
      <c r="X178" s="188"/>
      <c r="Z178" s="147"/>
      <c r="AA178" s="189"/>
    </row>
    <row r="179" spans="2:27" x14ac:dyDescent="0.25">
      <c r="C179" s="266" t="s">
        <v>460</v>
      </c>
      <c r="D179" s="207">
        <v>0</v>
      </c>
      <c r="E179" s="195">
        <v>0</v>
      </c>
      <c r="F179" s="195">
        <v>0</v>
      </c>
      <c r="G179" s="197" t="str">
        <f t="shared" si="3"/>
        <v/>
      </c>
      <c r="H179" s="207">
        <v>0</v>
      </c>
      <c r="I179" s="207">
        <v>0</v>
      </c>
      <c r="J179" s="151"/>
      <c r="K179" s="153"/>
      <c r="L179" s="147"/>
      <c r="M179" s="187"/>
      <c r="Q179" s="147"/>
      <c r="R179" s="187"/>
      <c r="S179" s="154"/>
      <c r="T179" s="147"/>
      <c r="U179" s="154"/>
      <c r="V179" s="147"/>
      <c r="W179" s="149"/>
      <c r="X179" s="188"/>
      <c r="Z179" s="147"/>
      <c r="AA179" s="189"/>
    </row>
    <row r="180" spans="2:27" x14ac:dyDescent="0.25">
      <c r="C180" s="266" t="s">
        <v>461</v>
      </c>
      <c r="D180" s="207">
        <v>0</v>
      </c>
      <c r="E180" s="195">
        <v>0</v>
      </c>
      <c r="F180" s="195">
        <v>0</v>
      </c>
      <c r="G180" s="197" t="str">
        <f t="shared" si="3"/>
        <v/>
      </c>
      <c r="H180" s="207">
        <v>0</v>
      </c>
      <c r="I180" s="207">
        <v>0</v>
      </c>
      <c r="J180" s="151"/>
      <c r="K180" s="153"/>
      <c r="L180" s="147"/>
      <c r="M180" s="187"/>
      <c r="Q180" s="147"/>
      <c r="R180" s="187"/>
      <c r="S180" s="154"/>
      <c r="T180" s="147"/>
      <c r="U180" s="154"/>
      <c r="V180" s="147"/>
      <c r="W180" s="149"/>
      <c r="X180" s="188"/>
      <c r="Z180" s="147"/>
      <c r="AA180" s="189"/>
    </row>
    <row r="181" spans="2:27" x14ac:dyDescent="0.25">
      <c r="C181" s="266" t="s">
        <v>462</v>
      </c>
      <c r="D181" s="208">
        <v>0</v>
      </c>
      <c r="E181" s="195">
        <v>0</v>
      </c>
      <c r="F181" s="195">
        <v>0</v>
      </c>
      <c r="G181" s="197" t="str">
        <f t="shared" si="3"/>
        <v/>
      </c>
      <c r="H181" s="208">
        <v>0</v>
      </c>
      <c r="I181" s="208">
        <v>0</v>
      </c>
      <c r="J181" s="151"/>
      <c r="K181" s="153"/>
      <c r="L181" s="147"/>
      <c r="M181" s="187"/>
      <c r="Q181" s="147"/>
      <c r="R181" s="187"/>
      <c r="S181" s="154"/>
      <c r="T181" s="147"/>
      <c r="U181" s="154"/>
      <c r="V181" s="147"/>
      <c r="W181" s="149"/>
      <c r="X181" s="188"/>
      <c r="Z181" s="147"/>
      <c r="AA181" s="189"/>
    </row>
    <row r="182" spans="2:27" x14ac:dyDescent="0.25">
      <c r="B182" s="200" t="s">
        <v>463</v>
      </c>
      <c r="C182" s="266"/>
      <c r="D182" s="194">
        <f>SUM(D173:D181)</f>
        <v>2858.5</v>
      </c>
      <c r="E182" s="206">
        <f>SUM(E173:E181)</f>
        <v>400</v>
      </c>
      <c r="F182" s="206">
        <f>SUM(F173:F181)</f>
        <v>400</v>
      </c>
      <c r="G182" s="197">
        <f t="shared" si="3"/>
        <v>7.1462500000000002</v>
      </c>
      <c r="H182" s="194">
        <f>SUM(H173:H181)</f>
        <v>1500</v>
      </c>
      <c r="I182" s="194">
        <f>SUM(I173:I181)</f>
        <v>1500</v>
      </c>
      <c r="J182" s="151"/>
      <c r="K182" s="153"/>
      <c r="L182" s="147"/>
      <c r="M182" s="187"/>
      <c r="Q182" s="147"/>
      <c r="R182" s="187"/>
      <c r="S182" s="154"/>
      <c r="T182" s="147"/>
      <c r="U182" s="154"/>
      <c r="V182" s="147"/>
      <c r="W182" s="149"/>
      <c r="X182" s="188"/>
      <c r="Z182" s="147"/>
      <c r="AA182" s="189"/>
    </row>
    <row r="183" spans="2:27" x14ac:dyDescent="0.25">
      <c r="B183" s="101" t="s">
        <v>464</v>
      </c>
      <c r="C183" s="266"/>
      <c r="D183" s="194"/>
      <c r="E183" s="195"/>
      <c r="F183" s="195"/>
      <c r="G183" s="197" t="str">
        <f t="shared" si="3"/>
        <v/>
      </c>
      <c r="H183" s="194"/>
      <c r="I183" s="194"/>
      <c r="J183" s="151"/>
      <c r="K183" s="153"/>
      <c r="L183" s="147"/>
      <c r="M183" s="187"/>
      <c r="Q183" s="147"/>
      <c r="R183" s="187"/>
      <c r="S183" s="154"/>
      <c r="T183" s="147"/>
      <c r="U183" s="154"/>
      <c r="V183" s="147"/>
      <c r="W183" s="149"/>
      <c r="X183" s="188"/>
      <c r="Z183" s="147"/>
      <c r="AA183" s="189"/>
    </row>
    <row r="184" spans="2:27" x14ac:dyDescent="0.25">
      <c r="C184" s="266" t="s">
        <v>465</v>
      </c>
      <c r="D184" s="208">
        <v>3984.03</v>
      </c>
      <c r="E184" s="195">
        <v>12000</v>
      </c>
      <c r="F184" s="195">
        <v>12000</v>
      </c>
      <c r="G184" s="197">
        <f t="shared" si="3"/>
        <v>0.33200250000000003</v>
      </c>
      <c r="H184" s="194">
        <v>3500</v>
      </c>
      <c r="I184" s="194">
        <v>3500</v>
      </c>
      <c r="J184" s="151"/>
      <c r="K184" s="153"/>
      <c r="L184" s="147"/>
      <c r="M184" s="187"/>
      <c r="Q184" s="147"/>
      <c r="R184" s="187"/>
      <c r="S184" s="154"/>
      <c r="T184" s="147"/>
      <c r="U184" s="154"/>
      <c r="V184" s="147"/>
      <c r="W184" s="149"/>
      <c r="X184" s="188"/>
      <c r="Z184" s="147"/>
      <c r="AA184" s="189"/>
    </row>
    <row r="185" spans="2:27" x14ac:dyDescent="0.25">
      <c r="B185" s="200" t="s">
        <v>466</v>
      </c>
      <c r="C185" s="266"/>
      <c r="D185" s="194">
        <f>SUM(D183:D184)</f>
        <v>3984.03</v>
      </c>
      <c r="E185" s="201">
        <f>SUM(E183:E184)</f>
        <v>12000</v>
      </c>
      <c r="F185" s="201">
        <f>SUM(F183:F184)</f>
        <v>12000</v>
      </c>
      <c r="G185" s="197">
        <f t="shared" si="3"/>
        <v>0.33200250000000003</v>
      </c>
      <c r="H185" s="186">
        <f>SUM(H183:H184)</f>
        <v>3500</v>
      </c>
      <c r="I185" s="186">
        <f>SUM(I183:I184)</f>
        <v>3500</v>
      </c>
      <c r="J185" s="151"/>
      <c r="K185" s="153"/>
      <c r="L185" s="147"/>
      <c r="M185" s="187"/>
      <c r="Q185" s="147"/>
      <c r="R185" s="187"/>
      <c r="S185" s="154"/>
      <c r="T185" s="147"/>
      <c r="U185" s="154"/>
      <c r="V185" s="147"/>
      <c r="W185" s="149"/>
      <c r="X185" s="188"/>
      <c r="Z185" s="147"/>
      <c r="AA185" s="189"/>
    </row>
    <row r="186" spans="2:27" x14ac:dyDescent="0.25">
      <c r="B186" s="101" t="s">
        <v>467</v>
      </c>
      <c r="C186" s="266"/>
      <c r="D186" s="194"/>
      <c r="E186" s="195"/>
      <c r="F186" s="195"/>
      <c r="G186" s="197" t="str">
        <f t="shared" si="3"/>
        <v/>
      </c>
      <c r="H186" s="194"/>
      <c r="I186" s="194"/>
      <c r="J186" s="151"/>
      <c r="K186" s="153"/>
      <c r="L186" s="147"/>
      <c r="M186" s="187"/>
      <c r="Q186" s="147"/>
      <c r="R186" s="187"/>
      <c r="S186" s="154"/>
      <c r="T186" s="147"/>
      <c r="U186" s="154"/>
      <c r="V186" s="147"/>
      <c r="W186" s="149"/>
      <c r="X186" s="188"/>
      <c r="Z186" s="147"/>
      <c r="AA186" s="189"/>
    </row>
    <row r="187" spans="2:27" x14ac:dyDescent="0.25">
      <c r="C187" s="266" t="s">
        <v>468</v>
      </c>
      <c r="D187" s="194">
        <v>0</v>
      </c>
      <c r="E187" s="195">
        <v>0</v>
      </c>
      <c r="F187" s="195">
        <v>0</v>
      </c>
      <c r="G187" s="197" t="str">
        <f t="shared" si="3"/>
        <v/>
      </c>
      <c r="H187" s="194">
        <v>0</v>
      </c>
      <c r="I187" s="194">
        <v>0</v>
      </c>
      <c r="J187" s="151"/>
      <c r="K187" s="153"/>
      <c r="L187" s="147"/>
      <c r="M187" s="187"/>
      <c r="Q187" s="147"/>
      <c r="R187" s="187"/>
      <c r="S187" s="154"/>
      <c r="T187" s="147"/>
      <c r="U187" s="154"/>
      <c r="V187" s="147"/>
      <c r="W187" s="149"/>
      <c r="X187" s="188"/>
      <c r="Z187" s="147"/>
      <c r="AA187" s="189"/>
    </row>
    <row r="188" spans="2:27" x14ac:dyDescent="0.25">
      <c r="C188" s="266" t="s">
        <v>469</v>
      </c>
      <c r="D188" s="194">
        <v>0</v>
      </c>
      <c r="E188" s="195">
        <v>0</v>
      </c>
      <c r="F188" s="195">
        <v>0</v>
      </c>
      <c r="G188" s="197" t="str">
        <f t="shared" si="3"/>
        <v/>
      </c>
      <c r="H188" s="194">
        <v>0</v>
      </c>
      <c r="I188" s="194">
        <v>0</v>
      </c>
      <c r="J188" s="151"/>
      <c r="K188" s="153"/>
      <c r="L188" s="147"/>
      <c r="M188" s="187"/>
      <c r="Q188" s="147"/>
      <c r="R188" s="187"/>
      <c r="S188" s="154"/>
      <c r="T188" s="147"/>
      <c r="U188" s="154"/>
      <c r="V188" s="147"/>
      <c r="W188" s="149"/>
      <c r="X188" s="188"/>
      <c r="Z188" s="147"/>
      <c r="AA188" s="189"/>
    </row>
    <row r="189" spans="2:27" x14ac:dyDescent="0.25">
      <c r="C189" s="266" t="s">
        <v>470</v>
      </c>
      <c r="D189" s="194">
        <v>0</v>
      </c>
      <c r="E189" s="195">
        <v>0</v>
      </c>
      <c r="F189" s="195">
        <v>0</v>
      </c>
      <c r="G189" s="197" t="str">
        <f t="shared" si="3"/>
        <v/>
      </c>
      <c r="H189" s="194">
        <v>0</v>
      </c>
      <c r="I189" s="194">
        <v>0</v>
      </c>
      <c r="J189" s="151"/>
      <c r="K189" s="153"/>
      <c r="L189" s="147"/>
      <c r="M189" s="187"/>
      <c r="Q189" s="147"/>
      <c r="R189" s="187"/>
      <c r="S189" s="154"/>
      <c r="T189" s="147"/>
      <c r="U189" s="154"/>
      <c r="V189" s="147"/>
      <c r="W189" s="149"/>
      <c r="X189" s="188"/>
      <c r="Z189" s="147"/>
      <c r="AA189" s="189"/>
    </row>
    <row r="190" spans="2:27" x14ac:dyDescent="0.25">
      <c r="C190" s="266" t="s">
        <v>471</v>
      </c>
      <c r="D190" s="198">
        <v>0</v>
      </c>
      <c r="E190" s="199">
        <v>0</v>
      </c>
      <c r="F190" s="199">
        <v>0</v>
      </c>
      <c r="G190" s="197" t="str">
        <f t="shared" si="3"/>
        <v/>
      </c>
      <c r="H190" s="198">
        <v>0</v>
      </c>
      <c r="I190" s="198">
        <v>0</v>
      </c>
      <c r="J190" s="151"/>
      <c r="K190" s="153"/>
      <c r="L190" s="147"/>
      <c r="M190" s="187"/>
      <c r="Q190" s="147"/>
      <c r="R190" s="187"/>
      <c r="S190" s="154"/>
      <c r="T190" s="147"/>
      <c r="U190" s="154"/>
      <c r="V190" s="147"/>
      <c r="W190" s="149"/>
      <c r="X190" s="188"/>
      <c r="Z190" s="147"/>
      <c r="AA190" s="189"/>
    </row>
    <row r="191" spans="2:27" x14ac:dyDescent="0.25">
      <c r="B191" s="200" t="s">
        <v>472</v>
      </c>
      <c r="C191" s="266"/>
      <c r="D191" s="186">
        <f>SUM(D186:D190)</f>
        <v>0</v>
      </c>
      <c r="E191" s="201">
        <f>SUM(E186:E190)</f>
        <v>0</v>
      </c>
      <c r="F191" s="201">
        <f>SUM(F186:F190)</f>
        <v>0</v>
      </c>
      <c r="G191" s="197" t="str">
        <f t="shared" si="3"/>
        <v/>
      </c>
      <c r="H191" s="186">
        <f>SUM(H186:H190)</f>
        <v>0</v>
      </c>
      <c r="I191" s="186">
        <f>SUM(I186:I190)</f>
        <v>0</v>
      </c>
      <c r="J191" s="151"/>
      <c r="K191" s="153"/>
      <c r="L191" s="147"/>
      <c r="M191" s="187"/>
      <c r="Q191" s="147"/>
      <c r="R191" s="187"/>
      <c r="S191" s="154"/>
      <c r="T191" s="147"/>
      <c r="U191" s="154"/>
      <c r="V191" s="147"/>
      <c r="W191" s="149"/>
      <c r="X191" s="188"/>
      <c r="Z191" s="147"/>
      <c r="AA191" s="189"/>
    </row>
    <row r="192" spans="2:27" x14ac:dyDescent="0.25">
      <c r="B192" s="101" t="s">
        <v>473</v>
      </c>
      <c r="C192" s="266"/>
      <c r="D192" s="194"/>
      <c r="E192" s="195"/>
      <c r="F192" s="195"/>
      <c r="G192" s="197" t="str">
        <f t="shared" si="3"/>
        <v/>
      </c>
      <c r="H192" s="194"/>
      <c r="I192" s="194"/>
      <c r="J192" s="151"/>
      <c r="K192" s="153"/>
      <c r="L192" s="147"/>
      <c r="M192" s="187"/>
      <c r="Q192" s="147"/>
      <c r="R192" s="187"/>
      <c r="S192" s="154"/>
      <c r="T192" s="147"/>
      <c r="U192" s="154"/>
      <c r="V192" s="147"/>
      <c r="W192" s="149"/>
      <c r="X192" s="188"/>
      <c r="Z192" s="147"/>
      <c r="AA192" s="189"/>
    </row>
    <row r="193" spans="2:27" x14ac:dyDescent="0.25">
      <c r="C193" s="266" t="s">
        <v>474</v>
      </c>
      <c r="D193" s="207">
        <v>595.54999999999995</v>
      </c>
      <c r="E193" s="195">
        <v>0</v>
      </c>
      <c r="F193" s="195">
        <v>0</v>
      </c>
      <c r="G193" s="197" t="str">
        <f t="shared" si="3"/>
        <v/>
      </c>
      <c r="H193" s="194">
        <v>0</v>
      </c>
      <c r="I193" s="194">
        <v>0</v>
      </c>
      <c r="J193" s="151"/>
      <c r="K193" s="153"/>
      <c r="L193" s="147"/>
      <c r="M193" s="187"/>
      <c r="Q193" s="147"/>
      <c r="R193" s="187"/>
      <c r="S193" s="154"/>
      <c r="T193" s="147"/>
      <c r="U193" s="154"/>
      <c r="V193" s="147"/>
      <c r="W193" s="149"/>
      <c r="X193" s="188"/>
      <c r="Z193" s="147"/>
      <c r="AA193" s="189"/>
    </row>
    <row r="194" spans="2:27" x14ac:dyDescent="0.25">
      <c r="C194" s="266" t="s">
        <v>475</v>
      </c>
      <c r="D194" s="207">
        <v>100</v>
      </c>
      <c r="E194" s="195">
        <v>0</v>
      </c>
      <c r="F194" s="195">
        <v>0</v>
      </c>
      <c r="G194" s="197" t="str">
        <f t="shared" si="3"/>
        <v/>
      </c>
      <c r="H194" s="194">
        <v>0</v>
      </c>
      <c r="I194" s="194">
        <v>0</v>
      </c>
      <c r="J194" s="151"/>
      <c r="K194" s="153"/>
      <c r="L194" s="147"/>
      <c r="M194" s="187"/>
      <c r="Q194" s="147"/>
      <c r="R194" s="187"/>
      <c r="S194" s="154"/>
      <c r="T194" s="147"/>
      <c r="U194" s="154"/>
      <c r="V194" s="147"/>
      <c r="W194" s="149"/>
      <c r="X194" s="188"/>
      <c r="Z194" s="147"/>
      <c r="AA194" s="189"/>
    </row>
    <row r="195" spans="2:27" x14ac:dyDescent="0.25">
      <c r="C195" s="266" t="s">
        <v>476</v>
      </c>
      <c r="D195" s="207">
        <v>0</v>
      </c>
      <c r="E195" s="195">
        <v>0</v>
      </c>
      <c r="F195" s="195">
        <v>0</v>
      </c>
      <c r="G195" s="197" t="str">
        <f t="shared" si="3"/>
        <v/>
      </c>
      <c r="H195" s="194">
        <v>0</v>
      </c>
      <c r="I195" s="194">
        <v>0</v>
      </c>
      <c r="J195" s="151"/>
      <c r="K195" s="153"/>
      <c r="L195" s="200"/>
      <c r="M195" s="187"/>
      <c r="Q195" s="147"/>
      <c r="R195" s="187"/>
      <c r="S195" s="154"/>
      <c r="T195" s="147"/>
      <c r="U195" s="154"/>
      <c r="V195" s="147"/>
      <c r="W195" s="149"/>
      <c r="X195" s="188"/>
      <c r="Z195" s="147"/>
      <c r="AA195" s="189"/>
    </row>
    <row r="196" spans="2:27" x14ac:dyDescent="0.25">
      <c r="C196" s="266" t="s">
        <v>477</v>
      </c>
      <c r="D196" s="207">
        <v>0</v>
      </c>
      <c r="E196" s="195">
        <v>0</v>
      </c>
      <c r="F196" s="195">
        <v>0</v>
      </c>
      <c r="G196" s="197" t="str">
        <f t="shared" si="3"/>
        <v/>
      </c>
      <c r="H196" s="194">
        <v>0</v>
      </c>
      <c r="I196" s="194">
        <v>0</v>
      </c>
      <c r="J196" s="151"/>
      <c r="K196" s="153"/>
      <c r="L196" s="200"/>
      <c r="M196" s="187"/>
      <c r="Q196" s="147"/>
      <c r="R196" s="187"/>
      <c r="S196" s="154"/>
      <c r="T196" s="147"/>
      <c r="U196" s="154"/>
      <c r="V196" s="147"/>
      <c r="W196" s="149"/>
      <c r="X196" s="188"/>
      <c r="Z196" s="147"/>
      <c r="AA196" s="189"/>
    </row>
    <row r="197" spans="2:27" x14ac:dyDescent="0.25">
      <c r="C197" s="266" t="s">
        <v>478</v>
      </c>
      <c r="D197" s="207">
        <v>157.63999999999999</v>
      </c>
      <c r="E197" s="195">
        <v>0</v>
      </c>
      <c r="F197" s="195">
        <v>0</v>
      </c>
      <c r="G197" s="197" t="str">
        <f t="shared" si="3"/>
        <v/>
      </c>
      <c r="H197" s="194">
        <v>0</v>
      </c>
      <c r="I197" s="194">
        <v>0</v>
      </c>
      <c r="J197" s="151"/>
      <c r="K197" s="153"/>
      <c r="L197" s="200"/>
      <c r="M197" s="187"/>
      <c r="Q197" s="147"/>
      <c r="R197" s="187"/>
      <c r="S197" s="154"/>
      <c r="T197" s="147"/>
      <c r="U197" s="154"/>
      <c r="V197" s="147"/>
      <c r="W197" s="149"/>
      <c r="X197" s="188"/>
      <c r="Z197" s="147"/>
      <c r="AA197" s="189"/>
    </row>
    <row r="198" spans="2:27" x14ac:dyDescent="0.25">
      <c r="C198" s="266" t="s">
        <v>479</v>
      </c>
      <c r="D198" s="194">
        <v>0</v>
      </c>
      <c r="E198" s="195">
        <v>0</v>
      </c>
      <c r="F198" s="195">
        <v>0</v>
      </c>
      <c r="G198" s="197" t="str">
        <f t="shared" si="3"/>
        <v/>
      </c>
      <c r="H198" s="194">
        <v>0</v>
      </c>
      <c r="I198" s="194">
        <v>0</v>
      </c>
      <c r="J198" s="151"/>
      <c r="K198" s="153"/>
      <c r="L198" s="200"/>
      <c r="M198" s="187"/>
      <c r="Q198" s="147"/>
      <c r="R198" s="187"/>
      <c r="S198" s="154"/>
      <c r="T198" s="147"/>
      <c r="U198" s="154"/>
      <c r="V198" s="147"/>
      <c r="W198" s="149"/>
      <c r="X198" s="188"/>
      <c r="Z198" s="147"/>
      <c r="AA198" s="189"/>
    </row>
    <row r="199" spans="2:27" x14ac:dyDescent="0.25">
      <c r="C199" s="266" t="s">
        <v>480</v>
      </c>
      <c r="D199" s="194">
        <v>0</v>
      </c>
      <c r="E199" s="195">
        <v>0</v>
      </c>
      <c r="F199" s="195">
        <v>0</v>
      </c>
      <c r="G199" s="197" t="str">
        <f t="shared" si="3"/>
        <v/>
      </c>
      <c r="H199" s="194">
        <v>0</v>
      </c>
      <c r="I199" s="194">
        <v>0</v>
      </c>
      <c r="J199" s="151"/>
      <c r="K199" s="153"/>
      <c r="L199" s="200"/>
      <c r="M199" s="187"/>
      <c r="Q199" s="147"/>
      <c r="R199" s="187"/>
      <c r="S199" s="154"/>
      <c r="T199" s="147"/>
      <c r="U199" s="154"/>
      <c r="V199" s="147"/>
      <c r="W199" s="149"/>
      <c r="X199" s="188"/>
      <c r="Z199" s="147"/>
      <c r="AA199" s="189"/>
    </row>
    <row r="200" spans="2:27" x14ac:dyDescent="0.25">
      <c r="B200" s="200" t="s">
        <v>481</v>
      </c>
      <c r="C200" s="266"/>
      <c r="D200" s="186">
        <f>SUM(D193:D199)</f>
        <v>853.18999999999994</v>
      </c>
      <c r="E200" s="201">
        <f>SUM(E193:E199)</f>
        <v>0</v>
      </c>
      <c r="F200" s="201">
        <f>SUM(F193:F199)</f>
        <v>0</v>
      </c>
      <c r="G200" s="197" t="str">
        <f t="shared" si="3"/>
        <v/>
      </c>
      <c r="H200" s="186">
        <f>SUM(H193:H199)</f>
        <v>0</v>
      </c>
      <c r="I200" s="186">
        <f>SUM(I193:I199)</f>
        <v>0</v>
      </c>
      <c r="J200" s="151"/>
      <c r="K200" s="153"/>
      <c r="L200" s="200"/>
      <c r="M200" s="187"/>
      <c r="Q200" s="147"/>
      <c r="R200" s="187"/>
      <c r="S200" s="154"/>
      <c r="T200" s="147"/>
      <c r="U200" s="154"/>
      <c r="V200" s="147"/>
      <c r="W200" s="149"/>
      <c r="X200" s="188"/>
      <c r="Z200" s="147"/>
      <c r="AA200" s="189"/>
    </row>
    <row r="201" spans="2:27" x14ac:dyDescent="0.25">
      <c r="B201" s="101" t="s">
        <v>482</v>
      </c>
      <c r="C201" s="266"/>
      <c r="D201" s="194"/>
      <c r="E201" s="195"/>
      <c r="F201" s="195"/>
      <c r="G201" s="197" t="str">
        <f t="shared" si="3"/>
        <v/>
      </c>
      <c r="H201" s="194"/>
      <c r="I201" s="194"/>
      <c r="J201" s="151"/>
      <c r="K201" s="153"/>
      <c r="L201" s="200"/>
      <c r="M201" s="187"/>
      <c r="Q201" s="147"/>
      <c r="R201" s="187"/>
      <c r="S201" s="154"/>
      <c r="T201" s="147"/>
      <c r="U201" s="154"/>
      <c r="V201" s="147"/>
      <c r="W201" s="149"/>
      <c r="X201" s="188"/>
      <c r="Z201" s="147"/>
      <c r="AA201" s="189"/>
    </row>
    <row r="202" spans="2:27" x14ac:dyDescent="0.25">
      <c r="C202" s="266" t="s">
        <v>483</v>
      </c>
      <c r="D202" s="194">
        <v>0</v>
      </c>
      <c r="E202" s="195">
        <v>0</v>
      </c>
      <c r="F202" s="195">
        <v>0</v>
      </c>
      <c r="G202" s="197" t="str">
        <f t="shared" ref="G202:G265" si="4">IF(F202=0,"",D202/F202)</f>
        <v/>
      </c>
      <c r="H202" s="194">
        <v>0</v>
      </c>
      <c r="I202" s="194">
        <v>0</v>
      </c>
      <c r="J202" s="151"/>
      <c r="K202" s="153"/>
      <c r="L202" s="147"/>
      <c r="M202" s="187"/>
      <c r="Q202" s="147"/>
      <c r="R202" s="187"/>
      <c r="S202" s="154"/>
      <c r="T202" s="147"/>
      <c r="U202" s="154"/>
      <c r="V202" s="147"/>
      <c r="W202" s="149"/>
      <c r="X202" s="188"/>
      <c r="Z202" s="147"/>
      <c r="AA202" s="189"/>
    </row>
    <row r="203" spans="2:27" x14ac:dyDescent="0.25">
      <c r="C203" s="266" t="s">
        <v>484</v>
      </c>
      <c r="D203" s="194">
        <v>0</v>
      </c>
      <c r="E203" s="195">
        <v>0</v>
      </c>
      <c r="F203" s="195">
        <v>0</v>
      </c>
      <c r="G203" s="197" t="str">
        <f t="shared" si="4"/>
        <v/>
      </c>
      <c r="H203" s="194">
        <v>0</v>
      </c>
      <c r="I203" s="194">
        <v>0</v>
      </c>
      <c r="J203" s="151"/>
      <c r="K203" s="153"/>
      <c r="L203" s="147"/>
      <c r="M203" s="187"/>
      <c r="Q203" s="147"/>
      <c r="R203" s="187"/>
      <c r="S203" s="154"/>
      <c r="T203" s="147"/>
      <c r="U203" s="154"/>
      <c r="V203" s="147"/>
      <c r="W203" s="149"/>
      <c r="X203" s="188"/>
      <c r="Z203" s="147"/>
      <c r="AA203" s="189"/>
    </row>
    <row r="204" spans="2:27" x14ac:dyDescent="0.25">
      <c r="C204" s="266" t="s">
        <v>485</v>
      </c>
      <c r="D204" s="194">
        <v>0</v>
      </c>
      <c r="E204" s="195">
        <v>0</v>
      </c>
      <c r="F204" s="195">
        <v>0</v>
      </c>
      <c r="G204" s="197" t="str">
        <f t="shared" si="4"/>
        <v/>
      </c>
      <c r="H204" s="194">
        <v>0</v>
      </c>
      <c r="I204" s="194">
        <v>0</v>
      </c>
      <c r="J204" s="151"/>
      <c r="K204" s="153"/>
      <c r="L204" s="147"/>
      <c r="M204" s="187"/>
      <c r="N204" s="151"/>
      <c r="Q204" s="147"/>
      <c r="R204" s="187"/>
      <c r="S204" s="154"/>
      <c r="T204" s="147"/>
      <c r="U204" s="154"/>
      <c r="V204" s="147"/>
      <c r="W204" s="149"/>
      <c r="X204" s="188"/>
      <c r="Z204" s="147"/>
      <c r="AA204" s="189"/>
    </row>
    <row r="205" spans="2:27" x14ac:dyDescent="0.25">
      <c r="C205" s="266" t="s">
        <v>486</v>
      </c>
      <c r="D205" s="194">
        <v>0</v>
      </c>
      <c r="E205" s="195">
        <v>0</v>
      </c>
      <c r="F205" s="195">
        <v>0</v>
      </c>
      <c r="G205" s="197" t="str">
        <f t="shared" si="4"/>
        <v/>
      </c>
      <c r="H205" s="194">
        <v>0</v>
      </c>
      <c r="I205" s="194">
        <v>0</v>
      </c>
      <c r="J205" s="151"/>
      <c r="K205" s="153"/>
      <c r="L205" s="211"/>
      <c r="M205" s="212"/>
      <c r="N205" s="151"/>
      <c r="Q205" s="147"/>
      <c r="R205" s="187"/>
      <c r="S205" s="154"/>
      <c r="T205" s="147"/>
      <c r="U205" s="154"/>
      <c r="V205" s="147"/>
      <c r="W205" s="149"/>
      <c r="X205" s="188"/>
      <c r="Z205" s="147"/>
      <c r="AA205" s="189"/>
    </row>
    <row r="206" spans="2:27" x14ac:dyDescent="0.25">
      <c r="C206" s="266" t="s">
        <v>487</v>
      </c>
      <c r="D206" s="194">
        <v>0</v>
      </c>
      <c r="E206" s="195">
        <v>0</v>
      </c>
      <c r="F206" s="195">
        <v>0</v>
      </c>
      <c r="G206" s="197" t="str">
        <f t="shared" si="4"/>
        <v/>
      </c>
      <c r="H206" s="194">
        <v>0</v>
      </c>
      <c r="I206" s="194">
        <v>0</v>
      </c>
      <c r="J206" s="151"/>
      <c r="K206" s="153"/>
      <c r="L206" s="147"/>
      <c r="M206" s="187"/>
      <c r="Q206" s="147"/>
      <c r="R206" s="187"/>
      <c r="S206" s="154"/>
      <c r="T206" s="147"/>
      <c r="U206" s="154"/>
      <c r="V206" s="147"/>
      <c r="W206" s="149"/>
      <c r="X206" s="188"/>
      <c r="Z206" s="147"/>
      <c r="AA206" s="189"/>
    </row>
    <row r="207" spans="2:27" x14ac:dyDescent="0.25">
      <c r="C207" s="266" t="s">
        <v>488</v>
      </c>
      <c r="D207" s="198">
        <v>0</v>
      </c>
      <c r="E207" s="199">
        <v>0</v>
      </c>
      <c r="F207" s="199">
        <v>0</v>
      </c>
      <c r="G207" s="197" t="str">
        <f t="shared" si="4"/>
        <v/>
      </c>
      <c r="H207" s="198">
        <v>0</v>
      </c>
      <c r="I207" s="198">
        <v>0</v>
      </c>
      <c r="J207" s="151"/>
      <c r="K207" s="153"/>
      <c r="L207" s="147"/>
      <c r="M207" s="187"/>
      <c r="Q207" s="147"/>
      <c r="R207" s="187"/>
      <c r="S207" s="154"/>
      <c r="T207" s="147"/>
      <c r="U207" s="154"/>
      <c r="V207" s="147"/>
      <c r="W207" s="149"/>
      <c r="X207" s="188"/>
      <c r="Z207" s="147"/>
      <c r="AA207" s="189"/>
    </row>
    <row r="208" spans="2:27" x14ac:dyDescent="0.25">
      <c r="B208" s="200" t="s">
        <v>489</v>
      </c>
      <c r="C208" s="266"/>
      <c r="D208" s="186">
        <f>SUM(D201:D207)</f>
        <v>0</v>
      </c>
      <c r="E208" s="201">
        <f>SUM(E201:E207)</f>
        <v>0</v>
      </c>
      <c r="F208" s="201">
        <f>SUM(F201:F207)</f>
        <v>0</v>
      </c>
      <c r="G208" s="197" t="str">
        <f t="shared" si="4"/>
        <v/>
      </c>
      <c r="H208" s="186">
        <f>SUM(H201:H207)</f>
        <v>0</v>
      </c>
      <c r="I208" s="186">
        <f>SUM(I201:I207)</f>
        <v>0</v>
      </c>
      <c r="J208" s="151"/>
      <c r="K208" s="153"/>
      <c r="L208" s="147"/>
      <c r="M208" s="187"/>
      <c r="N208" s="213"/>
      <c r="Q208" s="147"/>
      <c r="R208" s="187"/>
      <c r="S208" s="154"/>
      <c r="T208" s="147"/>
      <c r="U208" s="154"/>
      <c r="V208" s="147"/>
      <c r="W208" s="149"/>
      <c r="X208" s="188"/>
      <c r="Z208" s="147"/>
      <c r="AA208" s="189"/>
    </row>
    <row r="209" spans="2:27" x14ac:dyDescent="0.25">
      <c r="B209" s="101" t="s">
        <v>490</v>
      </c>
      <c r="C209" s="266"/>
      <c r="D209" s="194"/>
      <c r="E209" s="195"/>
      <c r="F209" s="195"/>
      <c r="G209" s="197" t="str">
        <f t="shared" si="4"/>
        <v/>
      </c>
      <c r="H209" s="194"/>
      <c r="I209" s="194"/>
      <c r="J209" s="151"/>
      <c r="K209" s="153"/>
      <c r="L209" s="147"/>
      <c r="M209" s="187"/>
      <c r="Q209" s="147"/>
      <c r="R209" s="187"/>
      <c r="S209" s="154"/>
      <c r="T209" s="147"/>
      <c r="U209" s="154"/>
      <c r="V209" s="147"/>
      <c r="W209" s="149"/>
      <c r="X209" s="188"/>
      <c r="Z209" s="147"/>
      <c r="AA209" s="189"/>
    </row>
    <row r="210" spans="2:27" x14ac:dyDescent="0.25">
      <c r="C210" s="266" t="s">
        <v>491</v>
      </c>
      <c r="D210" s="194">
        <v>0</v>
      </c>
      <c r="E210" s="195">
        <v>0</v>
      </c>
      <c r="F210" s="195">
        <v>0</v>
      </c>
      <c r="G210" s="197" t="str">
        <f t="shared" si="4"/>
        <v/>
      </c>
      <c r="H210" s="194">
        <v>0</v>
      </c>
      <c r="I210" s="194">
        <v>0</v>
      </c>
      <c r="J210" s="151"/>
      <c r="K210" s="153"/>
      <c r="L210" s="147"/>
      <c r="M210" s="187"/>
      <c r="Q210" s="147"/>
      <c r="R210" s="187"/>
      <c r="S210" s="154"/>
      <c r="T210" s="147"/>
      <c r="U210" s="154"/>
      <c r="V210" s="147"/>
      <c r="W210" s="149"/>
      <c r="X210" s="188"/>
      <c r="Z210" s="147"/>
      <c r="AA210" s="189"/>
    </row>
    <row r="211" spans="2:27" x14ac:dyDescent="0.25">
      <c r="C211" s="266" t="s">
        <v>492</v>
      </c>
      <c r="D211" s="194">
        <v>0</v>
      </c>
      <c r="E211" s="195">
        <v>0</v>
      </c>
      <c r="F211" s="195">
        <v>0</v>
      </c>
      <c r="G211" s="197" t="str">
        <f t="shared" si="4"/>
        <v/>
      </c>
      <c r="H211" s="194">
        <v>0</v>
      </c>
      <c r="I211" s="194">
        <v>0</v>
      </c>
      <c r="J211" s="151"/>
      <c r="K211" s="153"/>
      <c r="L211" s="147"/>
      <c r="M211" s="187"/>
      <c r="Q211" s="147"/>
      <c r="R211" s="187"/>
      <c r="S211" s="154"/>
      <c r="T211" s="147"/>
      <c r="U211" s="154"/>
      <c r="V211" s="147"/>
      <c r="W211" s="149"/>
      <c r="X211" s="188"/>
      <c r="Z211" s="147"/>
      <c r="AA211" s="189"/>
    </row>
    <row r="212" spans="2:27" x14ac:dyDescent="0.25">
      <c r="C212" s="266" t="s">
        <v>493</v>
      </c>
      <c r="D212" s="194">
        <v>0</v>
      </c>
      <c r="E212" s="195">
        <v>0</v>
      </c>
      <c r="F212" s="195">
        <v>0</v>
      </c>
      <c r="G212" s="197" t="str">
        <f t="shared" si="4"/>
        <v/>
      </c>
      <c r="H212" s="194">
        <v>0</v>
      </c>
      <c r="I212" s="194">
        <v>0</v>
      </c>
      <c r="J212" s="151"/>
      <c r="K212" s="153"/>
      <c r="L212" s="147"/>
      <c r="M212" s="187"/>
      <c r="Q212" s="147"/>
      <c r="R212" s="187"/>
      <c r="S212" s="154"/>
      <c r="T212" s="147"/>
      <c r="U212" s="154"/>
      <c r="V212" s="147"/>
      <c r="W212" s="149"/>
      <c r="X212" s="188"/>
      <c r="Z212" s="147"/>
      <c r="AA212" s="189"/>
    </row>
    <row r="213" spans="2:27" x14ac:dyDescent="0.25">
      <c r="C213" s="266" t="s">
        <v>494</v>
      </c>
      <c r="D213" s="198">
        <v>0</v>
      </c>
      <c r="E213" s="199">
        <v>0</v>
      </c>
      <c r="F213" s="199">
        <v>0</v>
      </c>
      <c r="G213" s="197" t="str">
        <f t="shared" si="4"/>
        <v/>
      </c>
      <c r="H213" s="198">
        <v>0</v>
      </c>
      <c r="I213" s="198">
        <v>0</v>
      </c>
      <c r="J213" s="151"/>
      <c r="K213" s="153"/>
      <c r="L213" s="147"/>
      <c r="M213" s="187"/>
      <c r="Q213" s="147"/>
      <c r="R213" s="187"/>
      <c r="S213" s="154"/>
      <c r="T213" s="147"/>
      <c r="U213" s="154"/>
      <c r="V213" s="147"/>
      <c r="W213" s="149"/>
      <c r="X213" s="188"/>
      <c r="Z213" s="147"/>
      <c r="AA213" s="189"/>
    </row>
    <row r="214" spans="2:27" x14ac:dyDescent="0.25">
      <c r="B214" s="200" t="s">
        <v>495</v>
      </c>
      <c r="C214" s="266"/>
      <c r="D214" s="186">
        <f>SUM(D209:D213)</f>
        <v>0</v>
      </c>
      <c r="E214" s="201">
        <f>SUM(E209:E213)</f>
        <v>0</v>
      </c>
      <c r="F214" s="201">
        <f>SUM(F209:F213)</f>
        <v>0</v>
      </c>
      <c r="G214" s="197" t="str">
        <f t="shared" si="4"/>
        <v/>
      </c>
      <c r="H214" s="186">
        <f>SUM(H209:H213)</f>
        <v>0</v>
      </c>
      <c r="I214" s="186">
        <f>SUM(I209:I213)</f>
        <v>0</v>
      </c>
      <c r="J214" s="151"/>
      <c r="K214" s="153"/>
      <c r="L214" s="147"/>
      <c r="M214" s="187"/>
      <c r="Q214" s="147"/>
      <c r="R214" s="187"/>
      <c r="S214" s="154"/>
      <c r="T214" s="147"/>
      <c r="U214" s="154"/>
      <c r="V214" s="147"/>
      <c r="W214" s="149"/>
      <c r="X214" s="188"/>
      <c r="Z214" s="147"/>
      <c r="AA214" s="189"/>
    </row>
    <row r="215" spans="2:27" x14ac:dyDescent="0.25">
      <c r="B215" s="101" t="s">
        <v>496</v>
      </c>
      <c r="C215" s="266"/>
      <c r="D215" s="194"/>
      <c r="E215" s="195"/>
      <c r="F215" s="195"/>
      <c r="G215" s="197" t="str">
        <f t="shared" si="4"/>
        <v/>
      </c>
      <c r="H215" s="194"/>
      <c r="I215" s="194"/>
      <c r="J215" s="151"/>
      <c r="K215" s="153"/>
      <c r="L215" s="147"/>
      <c r="M215" s="187"/>
      <c r="Q215" s="147"/>
      <c r="R215" s="187"/>
      <c r="S215" s="154"/>
      <c r="T215" s="147"/>
      <c r="U215" s="154"/>
      <c r="V215" s="147"/>
      <c r="W215" s="149"/>
      <c r="X215" s="188"/>
      <c r="Z215" s="147"/>
      <c r="AA215" s="189"/>
    </row>
    <row r="216" spans="2:27" x14ac:dyDescent="0.25">
      <c r="C216" s="266" t="s">
        <v>1256</v>
      </c>
      <c r="D216" s="194"/>
      <c r="E216" s="195"/>
      <c r="F216" s="195"/>
      <c r="G216" s="197" t="str">
        <f t="shared" si="4"/>
        <v/>
      </c>
      <c r="H216" s="194"/>
      <c r="I216" s="194"/>
      <c r="J216" s="151"/>
      <c r="K216" s="153"/>
      <c r="L216" s="147"/>
      <c r="M216" s="187"/>
      <c r="Q216" s="147"/>
      <c r="R216" s="187"/>
      <c r="S216" s="154"/>
      <c r="T216" s="147"/>
      <c r="U216" s="154"/>
      <c r="V216" s="147"/>
      <c r="W216" s="149"/>
      <c r="X216" s="188"/>
      <c r="Z216" s="147"/>
      <c r="AA216" s="189"/>
    </row>
    <row r="217" spans="2:27" ht="11.25" customHeight="1" x14ac:dyDescent="0.25">
      <c r="C217" s="266" t="s">
        <v>497</v>
      </c>
      <c r="D217" s="207">
        <v>0</v>
      </c>
      <c r="E217" s="195">
        <v>0</v>
      </c>
      <c r="F217" s="195">
        <v>0</v>
      </c>
      <c r="G217" s="197" t="str">
        <f t="shared" si="4"/>
        <v/>
      </c>
      <c r="H217" s="194">
        <v>0</v>
      </c>
      <c r="I217" s="194">
        <v>0</v>
      </c>
      <c r="J217" s="151"/>
      <c r="K217" s="153"/>
      <c r="L217" s="147"/>
      <c r="M217" s="187"/>
      <c r="Q217" s="147"/>
      <c r="R217" s="187"/>
      <c r="S217" s="154"/>
      <c r="T217" s="147"/>
      <c r="U217" s="154"/>
      <c r="V217" s="147"/>
      <c r="W217" s="149"/>
      <c r="X217" s="188"/>
      <c r="Z217" s="147"/>
      <c r="AA217" s="189"/>
    </row>
    <row r="218" spans="2:27" ht="11.25" customHeight="1" x14ac:dyDescent="0.25">
      <c r="C218" s="266" t="s">
        <v>498</v>
      </c>
      <c r="D218" s="207">
        <v>30</v>
      </c>
      <c r="E218" s="285"/>
      <c r="F218" s="195">
        <v>0</v>
      </c>
      <c r="G218" s="197" t="str">
        <f t="shared" si="4"/>
        <v/>
      </c>
      <c r="H218" s="194">
        <v>0</v>
      </c>
      <c r="I218" s="194">
        <v>0</v>
      </c>
      <c r="J218" s="151"/>
      <c r="K218" s="153"/>
      <c r="L218" s="147"/>
      <c r="M218" s="187"/>
      <c r="Q218" s="147"/>
      <c r="R218" s="187"/>
      <c r="S218" s="154"/>
      <c r="T218" s="147"/>
      <c r="U218" s="154"/>
      <c r="V218" s="147"/>
      <c r="W218" s="149"/>
      <c r="X218" s="188"/>
      <c r="Z218" s="147"/>
      <c r="AA218" s="189"/>
    </row>
    <row r="219" spans="2:27" ht="11.25" customHeight="1" x14ac:dyDescent="0.25">
      <c r="C219" s="266" t="s">
        <v>499</v>
      </c>
      <c r="D219" s="207">
        <v>0</v>
      </c>
      <c r="E219" s="195">
        <v>0</v>
      </c>
      <c r="F219" s="195">
        <v>0</v>
      </c>
      <c r="G219" s="197" t="str">
        <f t="shared" si="4"/>
        <v/>
      </c>
      <c r="H219" s="194">
        <v>0</v>
      </c>
      <c r="I219" s="194">
        <v>0</v>
      </c>
      <c r="J219" s="151"/>
      <c r="K219" s="153"/>
      <c r="L219" s="147"/>
      <c r="M219" s="187"/>
      <c r="Q219" s="147"/>
      <c r="R219" s="187"/>
      <c r="S219" s="154"/>
      <c r="T219" s="147"/>
      <c r="U219" s="154"/>
      <c r="V219" s="147"/>
      <c r="W219" s="149"/>
      <c r="X219" s="188"/>
      <c r="Z219" s="147"/>
      <c r="AA219" s="189"/>
    </row>
    <row r="220" spans="2:27" ht="11.25" customHeight="1" x14ac:dyDescent="0.25">
      <c r="C220" s="266" t="s">
        <v>500</v>
      </c>
      <c r="D220" s="207">
        <v>1838.09</v>
      </c>
      <c r="E220" s="195">
        <v>2200</v>
      </c>
      <c r="F220" s="195">
        <v>2200</v>
      </c>
      <c r="G220" s="197">
        <f t="shared" si="4"/>
        <v>0.83549545454545449</v>
      </c>
      <c r="H220" s="194">
        <v>1700</v>
      </c>
      <c r="I220" s="194">
        <v>1700</v>
      </c>
      <c r="J220" s="151"/>
      <c r="K220" s="153"/>
      <c r="L220" s="147"/>
      <c r="M220" s="187"/>
      <c r="Q220" s="147"/>
      <c r="R220" s="187"/>
      <c r="S220" s="154"/>
      <c r="T220" s="147"/>
      <c r="U220" s="154"/>
      <c r="V220" s="147"/>
      <c r="W220" s="149"/>
      <c r="X220" s="188"/>
      <c r="Z220" s="147"/>
      <c r="AA220" s="189"/>
    </row>
    <row r="221" spans="2:27" ht="11.25" customHeight="1" x14ac:dyDescent="0.25">
      <c r="C221" s="266" t="s">
        <v>501</v>
      </c>
      <c r="D221" s="207">
        <v>0</v>
      </c>
      <c r="E221" s="195">
        <v>0</v>
      </c>
      <c r="F221" s="195">
        <v>0</v>
      </c>
      <c r="G221" s="197" t="str">
        <f t="shared" si="4"/>
        <v/>
      </c>
      <c r="H221" s="194">
        <v>0</v>
      </c>
      <c r="I221" s="194">
        <v>0</v>
      </c>
      <c r="J221" s="151"/>
      <c r="K221" s="153"/>
      <c r="L221" s="147"/>
      <c r="M221" s="187"/>
      <c r="Q221" s="147"/>
      <c r="R221" s="187"/>
      <c r="S221" s="154"/>
      <c r="T221" s="147"/>
      <c r="U221" s="154"/>
      <c r="V221" s="147"/>
      <c r="W221" s="149"/>
      <c r="X221" s="188"/>
      <c r="Z221" s="147"/>
      <c r="AA221" s="189"/>
    </row>
    <row r="222" spans="2:27" ht="11.25" customHeight="1" x14ac:dyDescent="0.25">
      <c r="C222" s="266" t="s">
        <v>1111</v>
      </c>
      <c r="D222" s="207">
        <v>0</v>
      </c>
      <c r="E222" s="195">
        <v>0</v>
      </c>
      <c r="F222" s="195">
        <v>0</v>
      </c>
      <c r="G222" s="197" t="str">
        <f t="shared" si="4"/>
        <v/>
      </c>
      <c r="H222" s="194">
        <v>0</v>
      </c>
      <c r="I222" s="194">
        <v>0</v>
      </c>
      <c r="J222" s="151"/>
      <c r="K222" s="153"/>
      <c r="L222" s="147"/>
      <c r="M222" s="187"/>
      <c r="Q222" s="147"/>
      <c r="R222" s="187"/>
      <c r="S222" s="154"/>
      <c r="T222" s="147"/>
      <c r="U222" s="154"/>
      <c r="V222" s="147"/>
      <c r="W222" s="149"/>
      <c r="X222" s="188"/>
      <c r="Z222" s="147"/>
      <c r="AA222" s="189"/>
    </row>
    <row r="223" spans="2:27" ht="11.25" customHeight="1" x14ac:dyDescent="0.25">
      <c r="C223" s="266" t="s">
        <v>502</v>
      </c>
      <c r="D223" s="207">
        <v>0</v>
      </c>
      <c r="E223" s="195">
        <v>0</v>
      </c>
      <c r="F223" s="195">
        <v>0</v>
      </c>
      <c r="G223" s="197" t="str">
        <f t="shared" si="4"/>
        <v/>
      </c>
      <c r="H223" s="194">
        <v>0</v>
      </c>
      <c r="I223" s="194">
        <v>0</v>
      </c>
      <c r="J223" s="151"/>
      <c r="K223" s="153"/>
      <c r="L223" s="147"/>
      <c r="M223" s="187"/>
      <c r="Q223" s="147"/>
      <c r="R223" s="187"/>
      <c r="S223" s="154"/>
      <c r="T223" s="147"/>
      <c r="U223" s="154"/>
      <c r="V223" s="147"/>
      <c r="W223" s="149"/>
      <c r="X223" s="188"/>
      <c r="Z223" s="147"/>
      <c r="AA223" s="189"/>
    </row>
    <row r="224" spans="2:27" ht="11.25" customHeight="1" x14ac:dyDescent="0.25">
      <c r="C224" s="266" t="s">
        <v>503</v>
      </c>
      <c r="D224" s="207">
        <v>0</v>
      </c>
      <c r="E224" s="195">
        <v>0</v>
      </c>
      <c r="F224" s="195">
        <v>0</v>
      </c>
      <c r="G224" s="197" t="str">
        <f t="shared" si="4"/>
        <v/>
      </c>
      <c r="H224" s="194">
        <v>0</v>
      </c>
      <c r="I224" s="194">
        <v>0</v>
      </c>
      <c r="J224" s="151"/>
      <c r="K224" s="153"/>
      <c r="L224" s="147"/>
      <c r="M224" s="187"/>
      <c r="Q224" s="147"/>
      <c r="R224" s="187"/>
      <c r="S224" s="154"/>
      <c r="T224" s="147"/>
      <c r="U224" s="154"/>
      <c r="V224" s="147"/>
      <c r="W224" s="149"/>
      <c r="X224" s="188"/>
      <c r="Z224" s="147"/>
      <c r="AA224" s="189"/>
    </row>
    <row r="225" spans="3:27" ht="11.25" customHeight="1" x14ac:dyDescent="0.25">
      <c r="C225" s="266" t="s">
        <v>504</v>
      </c>
      <c r="D225" s="207">
        <v>0</v>
      </c>
      <c r="E225" s="195">
        <v>0</v>
      </c>
      <c r="F225" s="195">
        <v>0</v>
      </c>
      <c r="G225" s="197" t="str">
        <f t="shared" si="4"/>
        <v/>
      </c>
      <c r="H225" s="194">
        <v>0</v>
      </c>
      <c r="I225" s="194">
        <v>0</v>
      </c>
      <c r="J225" s="151"/>
      <c r="K225" s="153"/>
      <c r="L225" s="147"/>
      <c r="M225" s="187"/>
      <c r="O225" s="211"/>
      <c r="Q225" s="147"/>
      <c r="R225" s="187"/>
      <c r="S225" s="154"/>
      <c r="T225" s="147"/>
      <c r="U225" s="154"/>
      <c r="V225" s="147"/>
      <c r="W225" s="149"/>
      <c r="X225" s="188"/>
      <c r="Z225" s="147"/>
      <c r="AA225" s="189"/>
    </row>
    <row r="226" spans="3:27" ht="11.25" customHeight="1" x14ac:dyDescent="0.25">
      <c r="C226" s="266" t="s">
        <v>505</v>
      </c>
      <c r="D226" s="207">
        <v>155.13999999999999</v>
      </c>
      <c r="E226" s="195">
        <v>0</v>
      </c>
      <c r="F226" s="195">
        <v>0</v>
      </c>
      <c r="G226" s="197" t="str">
        <f t="shared" si="4"/>
        <v/>
      </c>
      <c r="H226" s="194">
        <v>0</v>
      </c>
      <c r="I226" s="194">
        <v>0</v>
      </c>
      <c r="J226" s="151"/>
      <c r="K226" s="153"/>
      <c r="L226" s="147"/>
      <c r="M226" s="187"/>
      <c r="Q226" s="147"/>
      <c r="R226" s="187"/>
      <c r="S226" s="154"/>
      <c r="T226" s="147"/>
      <c r="U226" s="154"/>
      <c r="V226" s="147"/>
      <c r="W226" s="149"/>
      <c r="X226" s="188"/>
      <c r="Z226" s="147"/>
      <c r="AA226" s="189"/>
    </row>
    <row r="227" spans="3:27" ht="11.25" customHeight="1" x14ac:dyDescent="0.25">
      <c r="C227" s="266" t="s">
        <v>506</v>
      </c>
      <c r="D227" s="207">
        <v>0</v>
      </c>
      <c r="E227" s="195">
        <v>0</v>
      </c>
      <c r="F227" s="195">
        <v>0</v>
      </c>
      <c r="G227" s="197" t="str">
        <f t="shared" si="4"/>
        <v/>
      </c>
      <c r="H227" s="194">
        <v>0</v>
      </c>
      <c r="I227" s="194">
        <v>0</v>
      </c>
      <c r="J227" s="151"/>
      <c r="K227" s="153"/>
      <c r="L227" s="147"/>
      <c r="M227" s="187"/>
      <c r="Q227" s="147"/>
      <c r="R227" s="187"/>
      <c r="S227" s="154"/>
      <c r="T227" s="147"/>
      <c r="U227" s="154"/>
      <c r="V227" s="147"/>
      <c r="W227" s="149"/>
      <c r="X227" s="188"/>
      <c r="Z227" s="147"/>
      <c r="AA227" s="189"/>
    </row>
    <row r="228" spans="3:27" ht="11.25" customHeight="1" x14ac:dyDescent="0.25">
      <c r="C228" s="266" t="s">
        <v>507</v>
      </c>
      <c r="D228" s="207">
        <v>0</v>
      </c>
      <c r="E228" s="195">
        <v>0</v>
      </c>
      <c r="F228" s="195">
        <v>0</v>
      </c>
      <c r="G228" s="197" t="str">
        <f t="shared" si="4"/>
        <v/>
      </c>
      <c r="H228" s="194">
        <v>0</v>
      </c>
      <c r="I228" s="194">
        <v>0</v>
      </c>
      <c r="J228" s="151"/>
      <c r="K228" s="153"/>
      <c r="L228" s="147"/>
      <c r="M228" s="187"/>
      <c r="Q228" s="147"/>
      <c r="R228" s="187"/>
      <c r="S228" s="154"/>
      <c r="T228" s="147"/>
      <c r="U228" s="154"/>
      <c r="V228" s="147"/>
      <c r="W228" s="149"/>
      <c r="X228" s="188"/>
      <c r="Z228" s="147"/>
      <c r="AA228" s="189"/>
    </row>
    <row r="229" spans="3:27" ht="11.25" customHeight="1" x14ac:dyDescent="0.25">
      <c r="C229" s="266" t="s">
        <v>508</v>
      </c>
      <c r="D229" s="207">
        <v>18322.650000000001</v>
      </c>
      <c r="E229" s="195">
        <v>0</v>
      </c>
      <c r="F229" s="195">
        <v>0</v>
      </c>
      <c r="G229" s="197" t="str">
        <f t="shared" si="4"/>
        <v/>
      </c>
      <c r="H229" s="194">
        <v>0</v>
      </c>
      <c r="I229" s="194">
        <v>0</v>
      </c>
      <c r="J229" s="151"/>
      <c r="K229" s="153"/>
      <c r="L229" s="147"/>
      <c r="M229" s="187"/>
      <c r="Q229" s="147"/>
      <c r="R229" s="187"/>
      <c r="S229" s="154"/>
      <c r="T229" s="147"/>
      <c r="U229" s="154"/>
      <c r="V229" s="147"/>
      <c r="W229" s="149"/>
      <c r="X229" s="188"/>
      <c r="Z229" s="147"/>
      <c r="AA229" s="189"/>
    </row>
    <row r="230" spans="3:27" ht="11.25" customHeight="1" x14ac:dyDescent="0.25">
      <c r="C230" s="266" t="s">
        <v>509</v>
      </c>
      <c r="D230" s="207">
        <v>0</v>
      </c>
      <c r="E230" s="195">
        <v>0</v>
      </c>
      <c r="F230" s="195">
        <v>0</v>
      </c>
      <c r="G230" s="197" t="str">
        <f t="shared" si="4"/>
        <v/>
      </c>
      <c r="H230" s="194">
        <v>0</v>
      </c>
      <c r="I230" s="194">
        <v>0</v>
      </c>
      <c r="J230" s="151"/>
      <c r="K230" s="153"/>
      <c r="L230" s="147"/>
      <c r="M230" s="187"/>
      <c r="Q230" s="147"/>
      <c r="R230" s="187"/>
      <c r="S230" s="154"/>
      <c r="T230" s="147"/>
      <c r="U230" s="154"/>
      <c r="V230" s="147"/>
      <c r="W230" s="149"/>
      <c r="X230" s="188"/>
      <c r="Z230" s="147"/>
      <c r="AA230" s="189"/>
    </row>
    <row r="231" spans="3:27" ht="11.25" customHeight="1" x14ac:dyDescent="0.25">
      <c r="C231" s="266" t="s">
        <v>510</v>
      </c>
      <c r="D231" s="207">
        <v>19965.75</v>
      </c>
      <c r="E231" s="195">
        <v>0</v>
      </c>
      <c r="F231" s="195">
        <v>0</v>
      </c>
      <c r="G231" s="197" t="str">
        <f t="shared" si="4"/>
        <v/>
      </c>
      <c r="H231" s="194">
        <v>0</v>
      </c>
      <c r="I231" s="194">
        <v>0</v>
      </c>
      <c r="J231" s="151"/>
      <c r="K231" s="153"/>
      <c r="L231" s="147"/>
      <c r="M231" s="187"/>
      <c r="Q231" s="147"/>
      <c r="R231" s="187"/>
      <c r="S231" s="154"/>
      <c r="T231" s="147"/>
      <c r="U231" s="154"/>
      <c r="V231" s="147"/>
      <c r="W231" s="149"/>
      <c r="X231" s="188"/>
      <c r="Z231" s="147"/>
      <c r="AA231" s="189"/>
    </row>
    <row r="232" spans="3:27" ht="11.25" customHeight="1" x14ac:dyDescent="0.25">
      <c r="C232" s="266" t="s">
        <v>511</v>
      </c>
      <c r="D232" s="207">
        <v>5205</v>
      </c>
      <c r="E232" s="195">
        <v>1000</v>
      </c>
      <c r="F232" s="195">
        <v>1000</v>
      </c>
      <c r="G232" s="197">
        <f t="shared" si="4"/>
        <v>5.2050000000000001</v>
      </c>
      <c r="H232" s="194">
        <v>5000</v>
      </c>
      <c r="I232" s="194">
        <v>5300</v>
      </c>
      <c r="J232" s="151"/>
      <c r="K232" s="153"/>
      <c r="L232" s="147"/>
      <c r="M232" s="187"/>
      <c r="Q232" s="147"/>
      <c r="R232" s="187"/>
      <c r="S232" s="154"/>
      <c r="T232" s="147"/>
      <c r="U232" s="154"/>
      <c r="V232" s="147"/>
      <c r="W232" s="149"/>
      <c r="X232" s="188"/>
      <c r="Z232" s="147"/>
      <c r="AA232" s="189"/>
    </row>
    <row r="233" spans="3:27" ht="11.25" customHeight="1" x14ac:dyDescent="0.25">
      <c r="C233" s="266" t="s">
        <v>512</v>
      </c>
      <c r="D233" s="207">
        <v>3000</v>
      </c>
      <c r="E233" s="195">
        <v>0</v>
      </c>
      <c r="F233" s="195">
        <v>0</v>
      </c>
      <c r="G233" s="197" t="str">
        <f t="shared" si="4"/>
        <v/>
      </c>
      <c r="H233" s="194">
        <v>0</v>
      </c>
      <c r="I233" s="194">
        <v>0</v>
      </c>
      <c r="J233" s="151"/>
      <c r="K233" s="153"/>
      <c r="L233" s="147"/>
      <c r="M233" s="187"/>
      <c r="Q233" s="147"/>
      <c r="R233" s="187"/>
      <c r="S233" s="154"/>
      <c r="T233" s="147"/>
      <c r="U233" s="154"/>
      <c r="V233" s="147"/>
      <c r="W233" s="149"/>
      <c r="X233" s="188"/>
      <c r="Z233" s="147"/>
      <c r="AA233" s="189"/>
    </row>
    <row r="234" spans="3:27" ht="11.25" customHeight="1" x14ac:dyDescent="0.25">
      <c r="C234" s="266" t="s">
        <v>513</v>
      </c>
      <c r="D234" s="207">
        <v>0</v>
      </c>
      <c r="E234" s="195">
        <v>0</v>
      </c>
      <c r="F234" s="195">
        <v>0</v>
      </c>
      <c r="G234" s="197" t="str">
        <f t="shared" si="4"/>
        <v/>
      </c>
      <c r="H234" s="194">
        <v>0</v>
      </c>
      <c r="I234" s="194">
        <v>0</v>
      </c>
      <c r="J234" s="151"/>
      <c r="K234" s="153"/>
      <c r="L234" s="147"/>
      <c r="M234" s="187"/>
      <c r="Q234" s="147"/>
      <c r="R234" s="187"/>
      <c r="S234" s="154"/>
      <c r="T234" s="147"/>
      <c r="U234" s="154"/>
      <c r="V234" s="147"/>
      <c r="W234" s="149"/>
      <c r="X234" s="188"/>
      <c r="Z234" s="147"/>
      <c r="AA234" s="189"/>
    </row>
    <row r="235" spans="3:27" ht="11.25" customHeight="1" x14ac:dyDescent="0.25">
      <c r="C235" s="266" t="s">
        <v>514</v>
      </c>
      <c r="D235" s="207">
        <v>0</v>
      </c>
      <c r="E235" s="195">
        <v>0</v>
      </c>
      <c r="F235" s="195">
        <v>0</v>
      </c>
      <c r="G235" s="197" t="str">
        <f t="shared" si="4"/>
        <v/>
      </c>
      <c r="H235" s="194">
        <v>0</v>
      </c>
      <c r="I235" s="194">
        <v>0</v>
      </c>
      <c r="J235" s="151"/>
      <c r="K235" s="153"/>
      <c r="L235" s="147"/>
      <c r="M235" s="187"/>
      <c r="Q235" s="147"/>
      <c r="R235" s="187"/>
      <c r="S235" s="154"/>
      <c r="T235" s="147"/>
      <c r="U235" s="154"/>
      <c r="V235" s="147"/>
      <c r="W235" s="149"/>
      <c r="X235" s="188"/>
      <c r="Z235" s="147"/>
      <c r="AA235" s="189"/>
    </row>
    <row r="236" spans="3:27" ht="11.25" customHeight="1" x14ac:dyDescent="0.25">
      <c r="C236" s="266" t="s">
        <v>515</v>
      </c>
      <c r="D236" s="207">
        <v>0</v>
      </c>
      <c r="E236" s="195">
        <v>0</v>
      </c>
      <c r="F236" s="195">
        <v>0</v>
      </c>
      <c r="G236" s="197" t="str">
        <f t="shared" si="4"/>
        <v/>
      </c>
      <c r="H236" s="194">
        <v>0</v>
      </c>
      <c r="I236" s="194">
        <v>0</v>
      </c>
      <c r="J236" s="151"/>
      <c r="K236" s="153"/>
      <c r="L236" s="147"/>
      <c r="M236" s="187"/>
      <c r="Q236" s="147"/>
      <c r="R236" s="187"/>
      <c r="S236" s="154"/>
      <c r="T236" s="147"/>
      <c r="U236" s="154"/>
      <c r="V236" s="147"/>
      <c r="W236" s="149"/>
      <c r="X236" s="188"/>
      <c r="Z236" s="147"/>
      <c r="AA236" s="189"/>
    </row>
    <row r="237" spans="3:27" ht="11.25" customHeight="1" x14ac:dyDescent="0.25">
      <c r="C237" s="266" t="s">
        <v>516</v>
      </c>
      <c r="D237" s="207">
        <v>0</v>
      </c>
      <c r="E237" s="195">
        <v>0</v>
      </c>
      <c r="F237" s="195">
        <v>0</v>
      </c>
      <c r="G237" s="197" t="str">
        <f t="shared" si="4"/>
        <v/>
      </c>
      <c r="H237" s="194">
        <v>0</v>
      </c>
      <c r="I237" s="194">
        <v>0</v>
      </c>
      <c r="J237" s="151"/>
      <c r="K237" s="153"/>
      <c r="L237" s="147"/>
      <c r="M237" s="187"/>
      <c r="Q237" s="147"/>
      <c r="R237" s="187"/>
      <c r="S237" s="154"/>
      <c r="T237" s="147"/>
      <c r="U237" s="154"/>
      <c r="V237" s="147"/>
      <c r="W237" s="149"/>
      <c r="X237" s="188"/>
      <c r="Z237" s="147"/>
      <c r="AA237" s="189"/>
    </row>
    <row r="238" spans="3:27" ht="11.25" customHeight="1" x14ac:dyDescent="0.25">
      <c r="C238" s="266" t="s">
        <v>517</v>
      </c>
      <c r="D238" s="207">
        <v>0</v>
      </c>
      <c r="E238" s="195">
        <v>0</v>
      </c>
      <c r="F238" s="195">
        <v>0</v>
      </c>
      <c r="G238" s="197" t="str">
        <f t="shared" si="4"/>
        <v/>
      </c>
      <c r="H238" s="194">
        <v>0</v>
      </c>
      <c r="I238" s="194">
        <v>0</v>
      </c>
      <c r="J238" s="151"/>
      <c r="K238" s="153"/>
      <c r="L238" s="147"/>
      <c r="M238" s="187"/>
      <c r="Q238" s="147"/>
      <c r="R238" s="187"/>
      <c r="S238" s="154"/>
      <c r="T238" s="147"/>
      <c r="U238" s="154"/>
      <c r="V238" s="147"/>
      <c r="W238" s="149"/>
      <c r="X238" s="188"/>
      <c r="Z238" s="147"/>
      <c r="AA238" s="189"/>
    </row>
    <row r="239" spans="3:27" ht="11.25" customHeight="1" x14ac:dyDescent="0.25">
      <c r="C239" s="266" t="s">
        <v>518</v>
      </c>
      <c r="D239" s="207">
        <v>2490</v>
      </c>
      <c r="E239" s="195">
        <v>1900</v>
      </c>
      <c r="F239" s="195">
        <v>1900</v>
      </c>
      <c r="G239" s="197">
        <f t="shared" si="4"/>
        <v>1.3105263157894738</v>
      </c>
      <c r="H239" s="194">
        <v>2000</v>
      </c>
      <c r="I239" s="194">
        <v>2000</v>
      </c>
      <c r="J239" s="151"/>
      <c r="K239" s="153"/>
      <c r="L239" s="147"/>
      <c r="M239" s="187"/>
      <c r="Q239" s="147"/>
      <c r="R239" s="187"/>
      <c r="S239" s="154"/>
      <c r="T239" s="147"/>
      <c r="U239" s="154"/>
      <c r="V239" s="147"/>
      <c r="W239" s="149"/>
      <c r="X239" s="188"/>
      <c r="Z239" s="147"/>
      <c r="AA239" s="189"/>
    </row>
    <row r="240" spans="3:27" ht="11.25" customHeight="1" x14ac:dyDescent="0.25">
      <c r="C240" s="266" t="s">
        <v>1112</v>
      </c>
      <c r="D240" s="207">
        <v>50</v>
      </c>
      <c r="E240" s="195">
        <v>100</v>
      </c>
      <c r="F240" s="195">
        <v>100</v>
      </c>
      <c r="G240" s="197">
        <f t="shared" si="4"/>
        <v>0.5</v>
      </c>
      <c r="H240" s="194">
        <v>50</v>
      </c>
      <c r="I240" s="194">
        <v>50</v>
      </c>
      <c r="J240" s="151"/>
      <c r="K240" s="153"/>
      <c r="L240" s="147"/>
      <c r="M240" s="187"/>
      <c r="Q240" s="147"/>
      <c r="R240" s="187"/>
      <c r="S240" s="154"/>
      <c r="T240" s="147"/>
      <c r="U240" s="154"/>
      <c r="V240" s="147"/>
      <c r="W240" s="149"/>
      <c r="X240" s="188"/>
      <c r="Z240" s="147"/>
      <c r="AA240" s="189"/>
    </row>
    <row r="241" spans="1:27" x14ac:dyDescent="0.25">
      <c r="C241" s="266" t="s">
        <v>519</v>
      </c>
      <c r="D241" s="207">
        <v>0</v>
      </c>
      <c r="E241" s="195">
        <v>0</v>
      </c>
      <c r="F241" s="195">
        <v>0</v>
      </c>
      <c r="G241" s="197" t="str">
        <f t="shared" si="4"/>
        <v/>
      </c>
      <c r="H241" s="194">
        <v>0</v>
      </c>
      <c r="I241" s="194">
        <v>0</v>
      </c>
      <c r="J241" s="151"/>
      <c r="K241" s="153"/>
      <c r="L241" s="147"/>
      <c r="M241" s="187"/>
      <c r="Q241" s="147"/>
      <c r="R241" s="187"/>
      <c r="S241" s="154"/>
      <c r="T241" s="147"/>
      <c r="U241" s="154"/>
      <c r="V241" s="147"/>
      <c r="W241" s="149"/>
      <c r="X241" s="188"/>
      <c r="Z241" s="147"/>
      <c r="AA241" s="189"/>
    </row>
    <row r="242" spans="1:27" x14ac:dyDescent="0.25">
      <c r="C242" s="266" t="s">
        <v>520</v>
      </c>
      <c r="D242" s="194">
        <v>0</v>
      </c>
      <c r="E242" s="195">
        <v>0</v>
      </c>
      <c r="F242" s="195">
        <v>0</v>
      </c>
      <c r="G242" s="197" t="str">
        <f t="shared" si="4"/>
        <v/>
      </c>
      <c r="H242" s="194">
        <v>0</v>
      </c>
      <c r="I242" s="194">
        <v>0</v>
      </c>
      <c r="J242" s="151"/>
      <c r="K242" s="153"/>
      <c r="L242" s="147"/>
      <c r="M242" s="187"/>
      <c r="Q242" s="147"/>
      <c r="R242" s="187"/>
      <c r="S242" s="154"/>
      <c r="T242" s="147"/>
      <c r="U242" s="154"/>
      <c r="V242" s="147"/>
      <c r="W242" s="149"/>
      <c r="X242" s="188"/>
      <c r="Z242" s="147"/>
      <c r="AA242" s="189"/>
    </row>
    <row r="243" spans="1:27" ht="12" thickBot="1" x14ac:dyDescent="0.3">
      <c r="B243" s="200" t="s">
        <v>521</v>
      </c>
      <c r="C243" s="266"/>
      <c r="D243" s="202">
        <f>SUM(D215:D242)</f>
        <v>51056.630000000005</v>
      </c>
      <c r="E243" s="214">
        <f>SUM(E215:E242)</f>
        <v>5200</v>
      </c>
      <c r="F243" s="214">
        <f>SUM(F215:F242)</f>
        <v>5200</v>
      </c>
      <c r="G243" s="197">
        <f t="shared" si="4"/>
        <v>9.8185826923076931</v>
      </c>
      <c r="H243" s="202">
        <f>SUM(H215:H242)</f>
        <v>8750</v>
      </c>
      <c r="I243" s="202">
        <f>SUM(I215:I242)</f>
        <v>9050</v>
      </c>
      <c r="J243" s="151"/>
      <c r="K243" s="153"/>
      <c r="L243" s="147"/>
      <c r="M243" s="187"/>
      <c r="Q243" s="147"/>
      <c r="R243" s="187"/>
      <c r="S243" s="154"/>
      <c r="T243" s="147"/>
      <c r="U243" s="154"/>
      <c r="V243" s="147"/>
      <c r="W243" s="149"/>
      <c r="X243" s="188"/>
      <c r="Z243" s="147"/>
      <c r="AA243" s="189"/>
    </row>
    <row r="244" spans="1:27" ht="12" thickTop="1" x14ac:dyDescent="0.25">
      <c r="A244" s="101" t="s">
        <v>522</v>
      </c>
      <c r="C244" s="266"/>
      <c r="D244" s="194">
        <f>D182+D185+D191+D200+D208+D214+D243</f>
        <v>58752.350000000006</v>
      </c>
      <c r="E244" s="195">
        <f>E182+E185+E191+E200+E208+E214+E243</f>
        <v>17600</v>
      </c>
      <c r="F244" s="195">
        <f>F182+F185+F191+F200+F208+F214+F243</f>
        <v>17600</v>
      </c>
      <c r="G244" s="197">
        <f t="shared" si="4"/>
        <v>3.3382017045454551</v>
      </c>
      <c r="H244" s="194">
        <f>H182+H185+H191+H200+H208+H214+H243</f>
        <v>13750</v>
      </c>
      <c r="I244" s="194">
        <f>I182+I185+I191+I200+I208+I214+I243</f>
        <v>14050</v>
      </c>
      <c r="J244" s="151"/>
      <c r="K244" s="153"/>
      <c r="L244" s="147"/>
      <c r="M244" s="187"/>
      <c r="Q244" s="147"/>
      <c r="R244" s="187"/>
      <c r="S244" s="154"/>
      <c r="T244" s="147"/>
      <c r="U244" s="154"/>
      <c r="V244" s="147"/>
      <c r="W244" s="149"/>
      <c r="X244" s="188"/>
      <c r="Z244" s="147"/>
      <c r="AA244" s="189"/>
    </row>
    <row r="245" spans="1:27" x14ac:dyDescent="0.25">
      <c r="C245" s="266"/>
      <c r="D245" s="194"/>
      <c r="F245" s="148"/>
      <c r="G245" s="197" t="str">
        <f t="shared" si="4"/>
        <v/>
      </c>
      <c r="H245" s="194"/>
      <c r="I245" s="194"/>
      <c r="J245" s="151"/>
      <c r="K245" s="153"/>
      <c r="L245" s="147"/>
      <c r="M245" s="187"/>
      <c r="Q245" s="147"/>
      <c r="R245" s="187"/>
      <c r="S245" s="154"/>
      <c r="T245" s="147"/>
      <c r="U245" s="154"/>
      <c r="V245" s="147"/>
      <c r="W245" s="149"/>
      <c r="X245" s="188"/>
      <c r="Z245" s="147"/>
      <c r="AA245" s="189"/>
    </row>
    <row r="246" spans="1:27" x14ac:dyDescent="0.25">
      <c r="A246" s="210" t="s">
        <v>523</v>
      </c>
      <c r="C246" s="266"/>
      <c r="D246" s="194"/>
      <c r="E246" s="195"/>
      <c r="F246" s="195"/>
      <c r="G246" s="197" t="str">
        <f t="shared" si="4"/>
        <v/>
      </c>
      <c r="H246" s="194"/>
      <c r="I246" s="194"/>
      <c r="J246" s="151"/>
      <c r="K246" s="153"/>
      <c r="L246" s="147"/>
      <c r="M246" s="187"/>
      <c r="Q246" s="147"/>
      <c r="R246" s="187"/>
      <c r="S246" s="154"/>
      <c r="T246" s="147"/>
      <c r="U246" s="154"/>
      <c r="V246" s="147"/>
      <c r="W246" s="149"/>
      <c r="X246" s="188"/>
      <c r="Z246" s="147"/>
      <c r="AA246" s="189"/>
    </row>
    <row r="247" spans="1:27" x14ac:dyDescent="0.25">
      <c r="A247" s="210"/>
      <c r="B247" s="101" t="s">
        <v>524</v>
      </c>
      <c r="C247" s="266"/>
      <c r="D247" s="194"/>
      <c r="E247" s="195"/>
      <c r="F247" s="195"/>
      <c r="G247" s="197" t="str">
        <f t="shared" si="4"/>
        <v/>
      </c>
      <c r="H247" s="194"/>
      <c r="I247" s="194"/>
      <c r="J247" s="151"/>
      <c r="K247" s="153"/>
      <c r="L247" s="200"/>
      <c r="M247" s="187"/>
      <c r="Q247" s="147"/>
      <c r="R247" s="187"/>
      <c r="S247" s="154"/>
      <c r="T247" s="147"/>
      <c r="U247" s="154"/>
      <c r="V247" s="147"/>
      <c r="W247" s="149"/>
      <c r="X247" s="188"/>
      <c r="Z247" s="147"/>
      <c r="AA247" s="189"/>
    </row>
    <row r="248" spans="1:27" x14ac:dyDescent="0.25">
      <c r="A248" s="210"/>
      <c r="C248" s="266" t="s">
        <v>525</v>
      </c>
      <c r="D248" s="198">
        <v>0</v>
      </c>
      <c r="E248" s="199">
        <v>0</v>
      </c>
      <c r="F248" s="199">
        <v>0</v>
      </c>
      <c r="G248" s="197" t="str">
        <f t="shared" si="4"/>
        <v/>
      </c>
      <c r="H248" s="198">
        <v>0</v>
      </c>
      <c r="I248" s="198">
        <v>0</v>
      </c>
      <c r="J248" s="151"/>
      <c r="K248" s="153"/>
      <c r="L248" s="200"/>
      <c r="M248" s="187"/>
      <c r="Q248" s="147"/>
      <c r="R248" s="187"/>
      <c r="S248" s="154"/>
      <c r="T248" s="147"/>
      <c r="U248" s="154"/>
      <c r="V248" s="147"/>
      <c r="W248" s="149"/>
      <c r="X248" s="188"/>
      <c r="Z248" s="147"/>
      <c r="AA248" s="189"/>
    </row>
    <row r="249" spans="1:27" x14ac:dyDescent="0.25">
      <c r="A249" s="210"/>
      <c r="B249" s="200" t="s">
        <v>526</v>
      </c>
      <c r="C249" s="266"/>
      <c r="D249" s="186">
        <f>SUM(D247:D248)</f>
        <v>0</v>
      </c>
      <c r="E249" s="201">
        <f>SUM(E247:E248)</f>
        <v>0</v>
      </c>
      <c r="F249" s="201">
        <f>SUM(F247:F248)</f>
        <v>0</v>
      </c>
      <c r="G249" s="197" t="str">
        <f t="shared" si="4"/>
        <v/>
      </c>
      <c r="H249" s="186">
        <f>SUM(H247:H248)</f>
        <v>0</v>
      </c>
      <c r="I249" s="186">
        <f>SUM(I247:I248)</f>
        <v>0</v>
      </c>
      <c r="J249" s="151"/>
      <c r="K249" s="153"/>
      <c r="L249" s="200"/>
      <c r="M249" s="187"/>
      <c r="Q249" s="147"/>
      <c r="R249" s="187"/>
      <c r="S249" s="154"/>
      <c r="T249" s="147"/>
      <c r="U249" s="154"/>
      <c r="V249" s="147"/>
      <c r="W249" s="149"/>
      <c r="X249" s="188"/>
      <c r="Z249" s="147"/>
      <c r="AA249" s="189"/>
    </row>
    <row r="250" spans="1:27" x14ac:dyDescent="0.25">
      <c r="A250" s="210"/>
      <c r="B250" s="101" t="s">
        <v>527</v>
      </c>
      <c r="C250" s="266"/>
      <c r="D250" s="194"/>
      <c r="E250" s="195"/>
      <c r="F250" s="195"/>
      <c r="G250" s="197" t="str">
        <f t="shared" si="4"/>
        <v/>
      </c>
      <c r="H250" s="194"/>
      <c r="I250" s="194"/>
      <c r="J250" s="151"/>
      <c r="K250" s="153"/>
      <c r="L250" s="200"/>
      <c r="M250" s="187"/>
      <c r="Q250" s="147"/>
      <c r="R250" s="187"/>
      <c r="S250" s="154"/>
      <c r="T250" s="147"/>
      <c r="U250" s="154"/>
      <c r="V250" s="147"/>
      <c r="W250" s="149"/>
      <c r="X250" s="188"/>
      <c r="Z250" s="147"/>
      <c r="AA250" s="189"/>
    </row>
    <row r="251" spans="1:27" x14ac:dyDescent="0.25">
      <c r="A251" s="210"/>
      <c r="C251" s="266" t="s">
        <v>528</v>
      </c>
      <c r="D251" s="194">
        <v>0</v>
      </c>
      <c r="E251" s="195">
        <v>0</v>
      </c>
      <c r="F251" s="195">
        <v>0</v>
      </c>
      <c r="G251" s="197" t="str">
        <f t="shared" si="4"/>
        <v/>
      </c>
      <c r="H251" s="194">
        <v>0</v>
      </c>
      <c r="I251" s="194">
        <v>0</v>
      </c>
      <c r="J251" s="151"/>
      <c r="K251" s="153"/>
      <c r="L251" s="200"/>
      <c r="M251" s="187"/>
      <c r="Q251" s="147"/>
      <c r="R251" s="187"/>
      <c r="S251" s="154"/>
      <c r="T251" s="147"/>
      <c r="U251" s="154"/>
      <c r="V251" s="147"/>
      <c r="W251" s="149"/>
      <c r="X251" s="188"/>
      <c r="Z251" s="147"/>
      <c r="AA251" s="189"/>
    </row>
    <row r="252" spans="1:27" x14ac:dyDescent="0.25">
      <c r="A252" s="210"/>
      <c r="B252" s="200" t="s">
        <v>529</v>
      </c>
      <c r="C252" s="266"/>
      <c r="D252" s="186">
        <f>SUM(D250:D251)</f>
        <v>0</v>
      </c>
      <c r="E252" s="201">
        <f>SUM(E250:E251)</f>
        <v>0</v>
      </c>
      <c r="F252" s="201">
        <f>SUM(F250:F251)</f>
        <v>0</v>
      </c>
      <c r="G252" s="197" t="str">
        <f t="shared" si="4"/>
        <v/>
      </c>
      <c r="H252" s="186">
        <f>SUM(H250:H251)</f>
        <v>0</v>
      </c>
      <c r="I252" s="186">
        <f>SUM(I250:I251)</f>
        <v>0</v>
      </c>
      <c r="J252" s="151"/>
      <c r="K252" s="153"/>
      <c r="L252" s="200"/>
      <c r="M252" s="187"/>
      <c r="Q252" s="147"/>
      <c r="R252" s="187"/>
      <c r="S252" s="154"/>
      <c r="T252" s="147"/>
      <c r="U252" s="154"/>
      <c r="V252" s="147"/>
      <c r="W252" s="149"/>
      <c r="X252" s="188"/>
      <c r="Z252" s="147"/>
      <c r="AA252" s="189"/>
    </row>
    <row r="253" spans="1:27" x14ac:dyDescent="0.25">
      <c r="A253" s="210"/>
      <c r="B253" s="101" t="s">
        <v>530</v>
      </c>
      <c r="C253" s="266"/>
      <c r="D253" s="194"/>
      <c r="E253" s="195"/>
      <c r="F253" s="195"/>
      <c r="G253" s="197" t="str">
        <f t="shared" si="4"/>
        <v/>
      </c>
      <c r="H253" s="194"/>
      <c r="I253" s="194"/>
      <c r="J253" s="151"/>
      <c r="K253" s="153"/>
      <c r="L253" s="200"/>
      <c r="M253" s="187"/>
      <c r="Q253" s="147"/>
      <c r="R253" s="187"/>
      <c r="S253" s="154"/>
      <c r="T253" s="147"/>
      <c r="U253" s="154"/>
      <c r="V253" s="147"/>
      <c r="W253" s="149"/>
      <c r="X253" s="188"/>
      <c r="Z253" s="147"/>
      <c r="AA253" s="189"/>
    </row>
    <row r="254" spans="1:27" x14ac:dyDescent="0.25">
      <c r="A254" s="210"/>
      <c r="C254" s="266" t="s">
        <v>531</v>
      </c>
      <c r="D254" s="198">
        <v>0</v>
      </c>
      <c r="E254" s="199">
        <v>0</v>
      </c>
      <c r="F254" s="199">
        <v>0</v>
      </c>
      <c r="G254" s="197" t="str">
        <f t="shared" si="4"/>
        <v/>
      </c>
      <c r="H254" s="198">
        <v>0</v>
      </c>
      <c r="I254" s="198">
        <v>0</v>
      </c>
      <c r="J254" s="151"/>
      <c r="K254" s="153"/>
      <c r="L254" s="200"/>
      <c r="M254" s="187"/>
      <c r="Q254" s="147"/>
      <c r="R254" s="187"/>
      <c r="S254" s="154"/>
      <c r="T254" s="147"/>
      <c r="U254" s="154"/>
      <c r="V254" s="147"/>
      <c r="W254" s="149"/>
      <c r="X254" s="188"/>
      <c r="Z254" s="147"/>
      <c r="AA254" s="189"/>
    </row>
    <row r="255" spans="1:27" x14ac:dyDescent="0.25">
      <c r="A255" s="210"/>
      <c r="B255" s="200" t="s">
        <v>532</v>
      </c>
      <c r="C255" s="266"/>
      <c r="D255" s="186">
        <f>SUM(D253:D254)</f>
        <v>0</v>
      </c>
      <c r="E255" s="201">
        <f>SUM(E253:E254)</f>
        <v>0</v>
      </c>
      <c r="F255" s="201">
        <f>SUM(F253:F254)</f>
        <v>0</v>
      </c>
      <c r="G255" s="197" t="str">
        <f t="shared" si="4"/>
        <v/>
      </c>
      <c r="H255" s="186">
        <f>SUM(H253:H254)</f>
        <v>0</v>
      </c>
      <c r="I255" s="186">
        <f>SUM(I253:I254)</f>
        <v>0</v>
      </c>
      <c r="J255" s="151"/>
      <c r="K255" s="153"/>
      <c r="L255" s="200"/>
      <c r="M255" s="187"/>
      <c r="Q255" s="147"/>
      <c r="R255" s="187"/>
      <c r="S255" s="154"/>
      <c r="T255" s="147"/>
      <c r="U255" s="154"/>
      <c r="V255" s="147"/>
      <c r="W255" s="149"/>
      <c r="X255" s="188"/>
      <c r="Z255" s="147"/>
      <c r="AA255" s="189"/>
    </row>
    <row r="256" spans="1:27" x14ac:dyDescent="0.25">
      <c r="A256" s="210"/>
      <c r="B256" s="101" t="s">
        <v>533</v>
      </c>
      <c r="C256" s="266"/>
      <c r="D256" s="194"/>
      <c r="E256" s="195"/>
      <c r="F256" s="195"/>
      <c r="G256" s="197" t="str">
        <f t="shared" si="4"/>
        <v/>
      </c>
      <c r="H256" s="194"/>
      <c r="I256" s="194"/>
      <c r="J256" s="151"/>
      <c r="K256" s="153"/>
      <c r="L256" s="147"/>
      <c r="M256" s="187"/>
      <c r="Q256" s="147"/>
      <c r="R256" s="187"/>
      <c r="S256" s="154"/>
      <c r="T256" s="147"/>
      <c r="U256" s="154"/>
      <c r="V256" s="147"/>
      <c r="W256" s="149"/>
      <c r="X256" s="188"/>
      <c r="Z256" s="147"/>
      <c r="AA256" s="189"/>
    </row>
    <row r="257" spans="1:27" x14ac:dyDescent="0.25">
      <c r="A257" s="210"/>
      <c r="C257" s="266" t="s">
        <v>534</v>
      </c>
      <c r="D257" s="198">
        <v>0</v>
      </c>
      <c r="E257" s="199">
        <v>0</v>
      </c>
      <c r="F257" s="199">
        <v>0</v>
      </c>
      <c r="G257" s="197" t="str">
        <f t="shared" si="4"/>
        <v/>
      </c>
      <c r="H257" s="198">
        <v>0</v>
      </c>
      <c r="I257" s="198">
        <v>0</v>
      </c>
      <c r="J257" s="151"/>
      <c r="K257" s="153"/>
      <c r="L257" s="147"/>
      <c r="M257" s="187"/>
      <c r="Q257" s="147"/>
      <c r="R257" s="187"/>
      <c r="S257" s="154"/>
      <c r="T257" s="147"/>
      <c r="U257" s="154"/>
      <c r="V257" s="147"/>
      <c r="W257" s="149"/>
      <c r="X257" s="188"/>
      <c r="Z257" s="147"/>
      <c r="AA257" s="189"/>
    </row>
    <row r="258" spans="1:27" x14ac:dyDescent="0.25">
      <c r="A258" s="210"/>
      <c r="B258" s="200" t="s">
        <v>535</v>
      </c>
      <c r="C258" s="266"/>
      <c r="D258" s="186">
        <f>SUM(D256:D257)</f>
        <v>0</v>
      </c>
      <c r="E258" s="201">
        <f>SUM(E256:E257)</f>
        <v>0</v>
      </c>
      <c r="F258" s="201">
        <f>SUM(F256:F257)</f>
        <v>0</v>
      </c>
      <c r="G258" s="197" t="str">
        <f t="shared" si="4"/>
        <v/>
      </c>
      <c r="H258" s="186">
        <f>SUM(H256:H257)</f>
        <v>0</v>
      </c>
      <c r="I258" s="186">
        <f>SUM(I256:I257)</f>
        <v>0</v>
      </c>
      <c r="J258" s="151"/>
      <c r="K258" s="153"/>
      <c r="L258" s="147"/>
      <c r="M258" s="187"/>
      <c r="Q258" s="147"/>
      <c r="R258" s="187"/>
      <c r="S258" s="154"/>
      <c r="T258" s="147"/>
      <c r="U258" s="154"/>
      <c r="V258" s="147"/>
      <c r="W258" s="149"/>
      <c r="X258" s="188"/>
      <c r="Z258" s="147"/>
      <c r="AA258" s="189"/>
    </row>
    <row r="259" spans="1:27" x14ac:dyDescent="0.25">
      <c r="B259" s="101" t="s">
        <v>536</v>
      </c>
      <c r="C259" s="266"/>
      <c r="D259" s="194"/>
      <c r="E259" s="195"/>
      <c r="F259" s="195"/>
      <c r="G259" s="197" t="str">
        <f t="shared" si="4"/>
        <v/>
      </c>
      <c r="H259" s="194"/>
      <c r="I259" s="194"/>
      <c r="J259" s="151"/>
      <c r="K259" s="153"/>
      <c r="L259" s="147"/>
      <c r="M259" s="187"/>
      <c r="Q259" s="147"/>
      <c r="R259" s="187"/>
      <c r="S259" s="154"/>
      <c r="T259" s="147"/>
      <c r="U259" s="154"/>
      <c r="V259" s="147"/>
      <c r="W259" s="149"/>
      <c r="X259" s="188"/>
      <c r="Z259" s="147"/>
      <c r="AA259" s="189"/>
    </row>
    <row r="260" spans="1:27" x14ac:dyDescent="0.2">
      <c r="C260" s="266" t="s">
        <v>537</v>
      </c>
      <c r="D260" s="249">
        <v>0</v>
      </c>
      <c r="E260" s="199">
        <v>0</v>
      </c>
      <c r="F260" s="199">
        <v>0</v>
      </c>
      <c r="G260" s="197" t="str">
        <f t="shared" si="4"/>
        <v/>
      </c>
      <c r="H260" s="249">
        <v>0</v>
      </c>
      <c r="I260" s="249">
        <v>0</v>
      </c>
      <c r="J260" s="151"/>
      <c r="K260" s="153"/>
      <c r="L260" s="147"/>
      <c r="M260" s="187"/>
      <c r="Q260" s="147"/>
      <c r="R260" s="187"/>
      <c r="S260" s="154"/>
      <c r="T260" s="147"/>
      <c r="U260" s="154"/>
      <c r="V260" s="147"/>
      <c r="W260" s="149"/>
      <c r="X260" s="188"/>
      <c r="Z260" s="147"/>
      <c r="AA260" s="189"/>
    </row>
    <row r="261" spans="1:27" x14ac:dyDescent="0.25">
      <c r="B261" s="200" t="s">
        <v>538</v>
      </c>
      <c r="C261" s="266"/>
      <c r="D261" s="186">
        <f>SUM(D259:D260)</f>
        <v>0</v>
      </c>
      <c r="E261" s="201">
        <f>SUM(E259:E260)</f>
        <v>0</v>
      </c>
      <c r="F261" s="201">
        <f>SUM(F259:F260)</f>
        <v>0</v>
      </c>
      <c r="G261" s="197" t="str">
        <f t="shared" si="4"/>
        <v/>
      </c>
      <c r="H261" s="186">
        <f>SUM(H259:H260)</f>
        <v>0</v>
      </c>
      <c r="I261" s="186">
        <f>SUM(I259:I260)</f>
        <v>0</v>
      </c>
      <c r="J261" s="151"/>
      <c r="K261" s="153"/>
      <c r="L261" s="147"/>
      <c r="M261" s="187"/>
      <c r="Q261" s="147"/>
      <c r="R261" s="187"/>
      <c r="S261" s="154"/>
      <c r="T261" s="147"/>
      <c r="U261" s="154"/>
      <c r="V261" s="147"/>
      <c r="W261" s="149"/>
      <c r="X261" s="188"/>
      <c r="Z261" s="147"/>
      <c r="AA261" s="189"/>
    </row>
    <row r="262" spans="1:27" x14ac:dyDescent="0.25">
      <c r="B262" s="101" t="s">
        <v>539</v>
      </c>
      <c r="C262" s="266"/>
      <c r="D262" s="194"/>
      <c r="E262" s="195"/>
      <c r="F262" s="195"/>
      <c r="G262" s="197" t="str">
        <f t="shared" si="4"/>
        <v/>
      </c>
      <c r="H262" s="194"/>
      <c r="I262" s="194"/>
      <c r="J262" s="151"/>
      <c r="K262" s="153"/>
      <c r="L262" s="147"/>
      <c r="M262" s="187"/>
      <c r="Q262" s="147"/>
      <c r="R262" s="187"/>
      <c r="S262" s="154"/>
      <c r="T262" s="147"/>
      <c r="U262" s="154"/>
      <c r="V262" s="147"/>
      <c r="W262" s="149"/>
      <c r="X262" s="188"/>
      <c r="Z262" s="147"/>
      <c r="AA262" s="189"/>
    </row>
    <row r="263" spans="1:27" x14ac:dyDescent="0.25">
      <c r="C263" s="266" t="s">
        <v>540</v>
      </c>
      <c r="D263" s="194">
        <v>0</v>
      </c>
      <c r="E263" s="195">
        <v>0</v>
      </c>
      <c r="F263" s="195">
        <v>0</v>
      </c>
      <c r="G263" s="197" t="str">
        <f t="shared" si="4"/>
        <v/>
      </c>
      <c r="H263" s="194">
        <v>0</v>
      </c>
      <c r="I263" s="194">
        <v>0</v>
      </c>
      <c r="J263" s="151"/>
      <c r="K263" s="153"/>
      <c r="L263" s="147"/>
      <c r="M263" s="187"/>
      <c r="Q263" s="147"/>
      <c r="R263" s="187"/>
      <c r="S263" s="154"/>
      <c r="T263" s="147"/>
      <c r="U263" s="154"/>
      <c r="V263" s="147"/>
      <c r="W263" s="149"/>
      <c r="X263" s="188"/>
      <c r="Z263" s="147"/>
      <c r="AA263" s="189"/>
    </row>
    <row r="264" spans="1:27" x14ac:dyDescent="0.25">
      <c r="B264" s="200" t="s">
        <v>541</v>
      </c>
      <c r="C264" s="266"/>
      <c r="D264" s="186">
        <f>SUM(D262:D263)</f>
        <v>0</v>
      </c>
      <c r="E264" s="201">
        <f>SUM(E262:E263)</f>
        <v>0</v>
      </c>
      <c r="F264" s="201">
        <f>SUM(F262:F263)</f>
        <v>0</v>
      </c>
      <c r="G264" s="197" t="str">
        <f t="shared" si="4"/>
        <v/>
      </c>
      <c r="H264" s="186">
        <f>SUM(H262:H263)</f>
        <v>0</v>
      </c>
      <c r="I264" s="186">
        <f>SUM(I262:I263)</f>
        <v>0</v>
      </c>
      <c r="J264" s="151"/>
      <c r="K264" s="153"/>
      <c r="L264" s="147"/>
      <c r="M264" s="187"/>
      <c r="Q264" s="147"/>
      <c r="R264" s="187"/>
      <c r="S264" s="154"/>
      <c r="T264" s="147"/>
      <c r="U264" s="154"/>
      <c r="V264" s="147"/>
      <c r="W264" s="149"/>
      <c r="X264" s="188"/>
      <c r="Z264" s="147"/>
      <c r="AA264" s="189"/>
    </row>
    <row r="265" spans="1:27" x14ac:dyDescent="0.25">
      <c r="B265" s="101" t="s">
        <v>542</v>
      </c>
      <c r="C265" s="266"/>
      <c r="D265" s="194"/>
      <c r="E265" s="195"/>
      <c r="F265" s="195"/>
      <c r="G265" s="197" t="str">
        <f t="shared" si="4"/>
        <v/>
      </c>
      <c r="H265" s="194"/>
      <c r="I265" s="194"/>
      <c r="J265" s="151"/>
      <c r="K265" s="153"/>
      <c r="L265" s="147"/>
      <c r="M265" s="187"/>
      <c r="Q265" s="147"/>
      <c r="R265" s="187"/>
      <c r="S265" s="154"/>
      <c r="T265" s="147"/>
      <c r="U265" s="154"/>
      <c r="V265" s="147"/>
      <c r="W265" s="149"/>
      <c r="X265" s="188"/>
      <c r="Z265" s="147"/>
      <c r="AA265" s="189"/>
    </row>
    <row r="266" spans="1:27" x14ac:dyDescent="0.25">
      <c r="C266" s="266" t="s">
        <v>543</v>
      </c>
      <c r="D266" s="194">
        <v>0</v>
      </c>
      <c r="E266" s="195">
        <v>0</v>
      </c>
      <c r="F266" s="195">
        <v>0</v>
      </c>
      <c r="G266" s="197" t="str">
        <f t="shared" ref="G266:G283" si="5">IF(F266=0,"",D266/F266)</f>
        <v/>
      </c>
      <c r="H266" s="194">
        <v>0</v>
      </c>
      <c r="I266" s="194">
        <v>0</v>
      </c>
      <c r="J266" s="151"/>
      <c r="K266" s="153"/>
      <c r="L266" s="147"/>
      <c r="M266" s="187"/>
      <c r="Q266" s="147"/>
      <c r="R266" s="187"/>
      <c r="S266" s="154"/>
      <c r="T266" s="147"/>
      <c r="U266" s="154"/>
      <c r="V266" s="147"/>
      <c r="W266" s="149"/>
      <c r="X266" s="188"/>
      <c r="Z266" s="147"/>
      <c r="AA266" s="189"/>
    </row>
    <row r="267" spans="1:27" x14ac:dyDescent="0.25">
      <c r="B267" s="200" t="s">
        <v>544</v>
      </c>
      <c r="C267" s="266"/>
      <c r="D267" s="186">
        <f>SUM(D265:D266)</f>
        <v>0</v>
      </c>
      <c r="E267" s="201">
        <f>SUM(E265:E266)</f>
        <v>0</v>
      </c>
      <c r="F267" s="201">
        <f>SUM(F265:F266)</f>
        <v>0</v>
      </c>
      <c r="G267" s="197" t="str">
        <f t="shared" si="5"/>
        <v/>
      </c>
      <c r="H267" s="186">
        <f>SUM(H265:H266)</f>
        <v>0</v>
      </c>
      <c r="I267" s="186">
        <f>SUM(I265:I266)</f>
        <v>0</v>
      </c>
      <c r="J267" s="151"/>
      <c r="K267" s="153"/>
      <c r="L267" s="147"/>
      <c r="M267" s="187"/>
      <c r="Q267" s="147"/>
      <c r="R267" s="187"/>
      <c r="S267" s="154"/>
      <c r="T267" s="147"/>
      <c r="U267" s="154"/>
      <c r="V267" s="147"/>
      <c r="W267" s="149"/>
      <c r="X267" s="188"/>
      <c r="Z267" s="147"/>
      <c r="AA267" s="189"/>
    </row>
    <row r="268" spans="1:27" x14ac:dyDescent="0.25">
      <c r="B268" s="101" t="s">
        <v>545</v>
      </c>
      <c r="C268" s="266"/>
      <c r="D268" s="194"/>
      <c r="E268" s="195"/>
      <c r="F268" s="195"/>
      <c r="G268" s="197" t="str">
        <f t="shared" si="5"/>
        <v/>
      </c>
      <c r="H268" s="194"/>
      <c r="I268" s="194"/>
      <c r="J268" s="151"/>
      <c r="K268" s="153"/>
      <c r="L268" s="147"/>
      <c r="M268" s="187"/>
      <c r="Q268" s="147"/>
      <c r="R268" s="187"/>
      <c r="S268" s="154"/>
      <c r="T268" s="147"/>
      <c r="U268" s="154"/>
      <c r="V268" s="147"/>
      <c r="W268" s="149"/>
      <c r="X268" s="188"/>
      <c r="Z268" s="147"/>
      <c r="AA268" s="189"/>
    </row>
    <row r="269" spans="1:27" x14ac:dyDescent="0.25">
      <c r="C269" s="266" t="s">
        <v>546</v>
      </c>
      <c r="D269" s="194">
        <v>0</v>
      </c>
      <c r="E269" s="195">
        <v>0</v>
      </c>
      <c r="F269" s="195">
        <v>0</v>
      </c>
      <c r="G269" s="197" t="str">
        <f t="shared" si="5"/>
        <v/>
      </c>
      <c r="H269" s="194">
        <v>0</v>
      </c>
      <c r="I269" s="194">
        <v>0</v>
      </c>
      <c r="J269" s="151"/>
      <c r="K269" s="153"/>
      <c r="L269" s="147"/>
      <c r="M269" s="187"/>
      <c r="Q269" s="147"/>
      <c r="R269" s="187"/>
      <c r="S269" s="154"/>
      <c r="T269" s="147"/>
      <c r="U269" s="154"/>
      <c r="V269" s="147"/>
      <c r="W269" s="149"/>
      <c r="X269" s="188"/>
      <c r="Z269" s="147"/>
      <c r="AA269" s="189"/>
    </row>
    <row r="270" spans="1:27" x14ac:dyDescent="0.25">
      <c r="B270" s="200" t="s">
        <v>547</v>
      </c>
      <c r="C270" s="266"/>
      <c r="D270" s="186">
        <f>SUM(D268:D269)</f>
        <v>0</v>
      </c>
      <c r="E270" s="201">
        <f>SUM(E268:E269)</f>
        <v>0</v>
      </c>
      <c r="F270" s="201">
        <f>SUM(F268:F269)</f>
        <v>0</v>
      </c>
      <c r="G270" s="197" t="str">
        <f t="shared" si="5"/>
        <v/>
      </c>
      <c r="H270" s="186">
        <f>SUM(H268:H269)</f>
        <v>0</v>
      </c>
      <c r="I270" s="186">
        <f>SUM(I268:I269)</f>
        <v>0</v>
      </c>
      <c r="J270" s="151"/>
      <c r="K270" s="153"/>
      <c r="L270" s="147"/>
      <c r="M270" s="187"/>
      <c r="Q270" s="147"/>
      <c r="R270" s="187"/>
      <c r="S270" s="154"/>
      <c r="T270" s="147"/>
      <c r="U270" s="154"/>
      <c r="V270" s="147"/>
      <c r="W270" s="149"/>
      <c r="X270" s="188"/>
      <c r="Z270" s="147"/>
      <c r="AA270" s="189"/>
    </row>
    <row r="271" spans="1:27" x14ac:dyDescent="0.25">
      <c r="B271" s="101" t="s">
        <v>548</v>
      </c>
      <c r="C271" s="266"/>
      <c r="D271" s="194"/>
      <c r="E271" s="195"/>
      <c r="F271" s="195"/>
      <c r="G271" s="197" t="str">
        <f t="shared" si="5"/>
        <v/>
      </c>
      <c r="H271" s="194"/>
      <c r="I271" s="194"/>
      <c r="J271" s="151"/>
      <c r="K271" s="153"/>
      <c r="L271" s="147"/>
      <c r="M271" s="187"/>
      <c r="Q271" s="147"/>
      <c r="R271" s="187"/>
      <c r="S271" s="154"/>
      <c r="T271" s="147"/>
      <c r="U271" s="154"/>
      <c r="V271" s="147"/>
      <c r="W271" s="149"/>
      <c r="X271" s="188"/>
      <c r="Z271" s="147"/>
      <c r="AA271" s="189"/>
    </row>
    <row r="272" spans="1:27" x14ac:dyDescent="0.25">
      <c r="C272" s="266" t="s">
        <v>549</v>
      </c>
      <c r="D272" s="194">
        <v>0</v>
      </c>
      <c r="E272" s="195">
        <v>0</v>
      </c>
      <c r="F272" s="195">
        <v>0</v>
      </c>
      <c r="G272" s="197" t="str">
        <f t="shared" si="5"/>
        <v/>
      </c>
      <c r="H272" s="194">
        <v>0</v>
      </c>
      <c r="I272" s="194">
        <v>0</v>
      </c>
      <c r="J272" s="151"/>
      <c r="K272" s="153"/>
      <c r="L272" s="147"/>
      <c r="M272" s="187"/>
      <c r="Q272" s="147"/>
      <c r="R272" s="187"/>
      <c r="S272" s="154"/>
      <c r="T272" s="147"/>
      <c r="U272" s="154"/>
      <c r="V272" s="147"/>
      <c r="W272" s="149"/>
      <c r="X272" s="188"/>
      <c r="Z272" s="147"/>
      <c r="AA272" s="189"/>
    </row>
    <row r="273" spans="1:27" x14ac:dyDescent="0.25">
      <c r="C273" s="266" t="s">
        <v>550</v>
      </c>
      <c r="D273" s="194">
        <v>0</v>
      </c>
      <c r="E273" s="195">
        <v>0</v>
      </c>
      <c r="F273" s="195">
        <v>0</v>
      </c>
      <c r="G273" s="197" t="str">
        <f t="shared" si="5"/>
        <v/>
      </c>
      <c r="H273" s="194">
        <v>0</v>
      </c>
      <c r="I273" s="194">
        <v>0</v>
      </c>
      <c r="J273" s="151"/>
      <c r="K273" s="153"/>
      <c r="L273" s="147"/>
      <c r="M273" s="187"/>
      <c r="Q273" s="147"/>
      <c r="R273" s="187"/>
      <c r="S273" s="154"/>
      <c r="T273" s="147"/>
      <c r="U273" s="154"/>
      <c r="V273" s="147"/>
      <c r="W273" s="149"/>
      <c r="X273" s="188"/>
      <c r="Z273" s="147"/>
      <c r="AA273" s="189"/>
    </row>
    <row r="274" spans="1:27" x14ac:dyDescent="0.25">
      <c r="C274" s="266" t="s">
        <v>551</v>
      </c>
      <c r="D274" s="194">
        <v>0</v>
      </c>
      <c r="E274" s="195">
        <v>0</v>
      </c>
      <c r="F274" s="195">
        <v>0</v>
      </c>
      <c r="G274" s="197" t="str">
        <f t="shared" si="5"/>
        <v/>
      </c>
      <c r="H274" s="194">
        <v>0</v>
      </c>
      <c r="I274" s="194">
        <v>0</v>
      </c>
      <c r="J274" s="151"/>
      <c r="K274" s="153"/>
      <c r="L274" s="147"/>
      <c r="M274" s="187"/>
      <c r="Q274" s="147"/>
      <c r="R274" s="187"/>
      <c r="S274" s="154"/>
      <c r="T274" s="147"/>
      <c r="U274" s="154"/>
      <c r="V274" s="147"/>
      <c r="W274" s="149"/>
      <c r="X274" s="188"/>
      <c r="Z274" s="147"/>
      <c r="AA274" s="189"/>
    </row>
    <row r="275" spans="1:27" x14ac:dyDescent="0.25">
      <c r="C275" s="266" t="s">
        <v>552</v>
      </c>
      <c r="D275" s="194">
        <v>0</v>
      </c>
      <c r="E275" s="195">
        <v>0</v>
      </c>
      <c r="F275" s="195">
        <v>0</v>
      </c>
      <c r="G275" s="197" t="str">
        <f t="shared" si="5"/>
        <v/>
      </c>
      <c r="H275" s="194">
        <v>0</v>
      </c>
      <c r="I275" s="194">
        <v>0</v>
      </c>
      <c r="J275" s="151"/>
      <c r="K275" s="153"/>
      <c r="L275" s="147"/>
      <c r="M275" s="187"/>
      <c r="Q275" s="147"/>
      <c r="R275" s="187"/>
      <c r="S275" s="154"/>
      <c r="T275" s="147"/>
      <c r="U275" s="154"/>
      <c r="V275" s="147"/>
      <c r="W275" s="149"/>
      <c r="X275" s="188"/>
      <c r="Z275" s="147"/>
      <c r="AA275" s="189"/>
    </row>
    <row r="276" spans="1:27" ht="12" thickBot="1" x14ac:dyDescent="0.3">
      <c r="B276" s="200" t="s">
        <v>553</v>
      </c>
      <c r="C276" s="266"/>
      <c r="D276" s="186">
        <f>SUM(D271:D275)</f>
        <v>0</v>
      </c>
      <c r="E276" s="201">
        <f>SUM(E271:E275)</f>
        <v>0</v>
      </c>
      <c r="F276" s="201">
        <f>SUM(F271:F275)</f>
        <v>0</v>
      </c>
      <c r="G276" s="197" t="str">
        <f t="shared" si="5"/>
        <v/>
      </c>
      <c r="H276" s="186">
        <f>SUM(H271:H275)</f>
        <v>0</v>
      </c>
      <c r="I276" s="186">
        <f>SUM(I271:I275)</f>
        <v>0</v>
      </c>
      <c r="J276" s="151"/>
      <c r="K276" s="153"/>
      <c r="L276" s="147"/>
      <c r="M276" s="187"/>
      <c r="Q276" s="147"/>
      <c r="R276" s="187"/>
      <c r="S276" s="154"/>
      <c r="T276" s="147"/>
      <c r="U276" s="154"/>
      <c r="V276" s="147"/>
      <c r="W276" s="149"/>
      <c r="X276" s="188"/>
      <c r="Z276" s="147"/>
      <c r="AA276" s="189"/>
    </row>
    <row r="277" spans="1:27" ht="12" thickTop="1" x14ac:dyDescent="0.25">
      <c r="A277" s="101" t="s">
        <v>554</v>
      </c>
      <c r="C277" s="266"/>
      <c r="D277" s="204">
        <f>D249+D252+D255+D258+D261+D264+D267+D270+D276</f>
        <v>0</v>
      </c>
      <c r="E277" s="205">
        <f>E249+E252+E255+E258+E261+E264+E267+E270+E276</f>
        <v>0</v>
      </c>
      <c r="F277" s="205">
        <f>F249+F252+F255+F258+F261+F264+F267+F270+F276</f>
        <v>0</v>
      </c>
      <c r="G277" s="197" t="str">
        <f t="shared" si="5"/>
        <v/>
      </c>
      <c r="H277" s="204">
        <f>H249+H252+H255+H258+H261+H264+H267+H270+H276</f>
        <v>0</v>
      </c>
      <c r="I277" s="204">
        <f>I249+I252+I255+I258+I261+I264+I267+I270+I276</f>
        <v>0</v>
      </c>
      <c r="J277" s="151"/>
      <c r="K277" s="153"/>
      <c r="L277" s="147"/>
      <c r="M277" s="187"/>
      <c r="P277" s="187"/>
      <c r="Q277" s="147"/>
      <c r="R277" s="187"/>
      <c r="S277" s="154"/>
      <c r="T277" s="147"/>
      <c r="U277" s="154"/>
      <c r="V277" s="147"/>
      <c r="W277" s="149"/>
      <c r="X277" s="188"/>
      <c r="Z277" s="147"/>
      <c r="AA277" s="189"/>
    </row>
    <row r="278" spans="1:27" x14ac:dyDescent="0.25">
      <c r="C278" s="266"/>
      <c r="D278" s="194"/>
      <c r="F278" s="148"/>
      <c r="G278" s="197" t="str">
        <f t="shared" si="5"/>
        <v/>
      </c>
      <c r="H278" s="194"/>
      <c r="I278" s="194"/>
      <c r="J278" s="151"/>
      <c r="K278" s="153"/>
      <c r="L278" s="147"/>
      <c r="M278" s="187"/>
      <c r="P278" s="212"/>
      <c r="Q278" s="147"/>
      <c r="R278" s="187"/>
      <c r="S278" s="154"/>
      <c r="T278" s="147"/>
      <c r="U278" s="154"/>
      <c r="V278" s="147"/>
      <c r="W278" s="149"/>
      <c r="X278" s="188"/>
      <c r="Z278" s="147"/>
      <c r="AA278" s="189"/>
    </row>
    <row r="279" spans="1:27" x14ac:dyDescent="0.25">
      <c r="C279" s="266" t="s">
        <v>555</v>
      </c>
      <c r="D279" s="194"/>
      <c r="E279" s="195"/>
      <c r="F279" s="195"/>
      <c r="G279" s="197" t="str">
        <f t="shared" si="5"/>
        <v/>
      </c>
      <c r="H279" s="194"/>
      <c r="I279" s="194"/>
      <c r="J279" s="151"/>
      <c r="K279" s="153"/>
      <c r="L279" s="147"/>
      <c r="M279" s="187"/>
      <c r="P279" s="187"/>
      <c r="Q279" s="147"/>
      <c r="R279" s="187"/>
      <c r="S279" s="154"/>
      <c r="T279" s="147"/>
      <c r="U279" s="154"/>
      <c r="V279" s="147"/>
      <c r="W279" s="149"/>
      <c r="X279" s="188"/>
      <c r="Z279" s="147"/>
      <c r="AA279" s="189"/>
    </row>
    <row r="280" spans="1:27" x14ac:dyDescent="0.25">
      <c r="C280" s="266"/>
      <c r="D280" s="194"/>
      <c r="E280" s="195"/>
      <c r="F280" s="195"/>
      <c r="G280" s="197" t="str">
        <f t="shared" si="5"/>
        <v/>
      </c>
      <c r="H280" s="194"/>
      <c r="I280" s="194"/>
      <c r="J280" s="151"/>
      <c r="K280" s="153"/>
      <c r="L280" s="147"/>
      <c r="M280" s="187"/>
      <c r="P280" s="187"/>
      <c r="Q280" s="147"/>
      <c r="R280" s="187"/>
      <c r="S280" s="154"/>
      <c r="T280" s="147"/>
      <c r="U280" s="154"/>
      <c r="V280" s="147"/>
      <c r="W280" s="149"/>
      <c r="X280" s="188"/>
      <c r="Z280" s="147"/>
      <c r="AA280" s="189"/>
    </row>
    <row r="281" spans="1:27" x14ac:dyDescent="0.25">
      <c r="C281" s="266" t="s">
        <v>556</v>
      </c>
      <c r="D281" s="194"/>
      <c r="E281" s="195"/>
      <c r="F281" s="195"/>
      <c r="G281" s="197" t="str">
        <f t="shared" si="5"/>
        <v/>
      </c>
      <c r="H281" s="194"/>
      <c r="I281" s="194"/>
      <c r="J281" s="151"/>
      <c r="K281" s="153"/>
      <c r="L281" s="147"/>
      <c r="M281" s="187"/>
      <c r="P281" s="187"/>
      <c r="Q281" s="147"/>
      <c r="R281" s="187"/>
      <c r="S281" s="154"/>
      <c r="T281" s="147"/>
      <c r="U281" s="154"/>
      <c r="V281" s="147"/>
      <c r="W281" s="149"/>
      <c r="X281" s="188"/>
      <c r="Z281" s="147"/>
      <c r="AA281" s="189"/>
    </row>
    <row r="282" spans="1:27" x14ac:dyDescent="0.25">
      <c r="C282" s="266"/>
      <c r="D282" s="194"/>
      <c r="E282" s="195"/>
      <c r="F282" s="195"/>
      <c r="G282" s="197" t="str">
        <f t="shared" si="5"/>
        <v/>
      </c>
      <c r="H282" s="194"/>
      <c r="I282" s="194"/>
      <c r="J282" s="151"/>
      <c r="K282" s="153"/>
      <c r="L282" s="147"/>
      <c r="M282" s="187"/>
      <c r="P282" s="187"/>
      <c r="Q282" s="147"/>
      <c r="R282" s="187"/>
      <c r="S282" s="154"/>
      <c r="T282" s="147"/>
      <c r="U282" s="154"/>
      <c r="V282" s="147"/>
      <c r="W282" s="149"/>
      <c r="X282" s="188"/>
      <c r="Z282" s="147"/>
      <c r="AA282" s="189"/>
    </row>
    <row r="283" spans="1:27" x14ac:dyDescent="0.25">
      <c r="C283" s="266" t="s">
        <v>557</v>
      </c>
      <c r="D283" s="194">
        <f>D62+D99+D139+D170+D244+D277+D279+D281</f>
        <v>4461778.5299999993</v>
      </c>
      <c r="E283" s="195">
        <f>E62+E99+E139+E170+E244+E277+E279+E281</f>
        <v>1127380</v>
      </c>
      <c r="F283" s="195">
        <f>F62+F99+F139+F170+F244+F277+F279+F281</f>
        <v>1127380</v>
      </c>
      <c r="G283" s="197">
        <f t="shared" si="5"/>
        <v>3.9576527257889969</v>
      </c>
      <c r="H283" s="194">
        <f>H62+H99+H139+H170+H244+H277+H279+H281</f>
        <v>1420050</v>
      </c>
      <c r="I283" s="194">
        <f>I62+I99+I139+I170+I244+I277+I279+I281</f>
        <v>1554450</v>
      </c>
      <c r="J283" s="151"/>
      <c r="K283" s="153"/>
      <c r="L283" s="147"/>
      <c r="M283" s="187"/>
      <c r="P283" s="187"/>
      <c r="Q283" s="147"/>
      <c r="R283" s="187"/>
      <c r="S283" s="154"/>
      <c r="T283" s="147"/>
      <c r="U283" s="154"/>
      <c r="V283" s="147"/>
      <c r="W283" s="149"/>
      <c r="X283" s="188"/>
      <c r="Z283" s="147"/>
      <c r="AA283" s="189"/>
    </row>
    <row r="284" spans="1:27" x14ac:dyDescent="0.25">
      <c r="C284" s="266"/>
      <c r="D284" s="194"/>
      <c r="E284" s="245"/>
      <c r="F284" s="191"/>
      <c r="G284" s="197"/>
      <c r="H284" s="195"/>
      <c r="I284" s="191"/>
      <c r="J284" s="151"/>
      <c r="K284" s="153"/>
      <c r="L284" s="147"/>
      <c r="M284" s="187"/>
      <c r="P284" s="187"/>
      <c r="Q284" s="147"/>
      <c r="R284" s="187"/>
      <c r="S284" s="154"/>
      <c r="T284" s="147"/>
      <c r="U284" s="154"/>
      <c r="V284" s="147"/>
      <c r="W284" s="149"/>
      <c r="X284" s="188"/>
      <c r="Z284" s="147"/>
      <c r="AA284" s="189"/>
    </row>
    <row r="285" spans="1:27" x14ac:dyDescent="0.25">
      <c r="C285" s="266" t="s">
        <v>1297</v>
      </c>
      <c r="D285" s="194"/>
      <c r="E285" s="246">
        <f>D283-E283</f>
        <v>3334398.5299999993</v>
      </c>
      <c r="F285" s="191">
        <f>D283-F283</f>
        <v>3334398.5299999993</v>
      </c>
      <c r="G285" s="197"/>
      <c r="H285" s="195"/>
      <c r="I285" s="191"/>
      <c r="J285" s="151"/>
      <c r="K285" s="153"/>
      <c r="L285" s="147"/>
      <c r="M285" s="187"/>
      <c r="P285" s="187"/>
      <c r="Q285" s="147"/>
      <c r="R285" s="187"/>
      <c r="S285" s="154"/>
      <c r="T285" s="147"/>
      <c r="U285" s="154"/>
      <c r="V285" s="147"/>
      <c r="W285" s="149"/>
      <c r="X285" s="188"/>
      <c r="Z285" s="147"/>
      <c r="AA285" s="189"/>
    </row>
    <row r="286" spans="1:27" x14ac:dyDescent="0.25">
      <c r="C286" s="266"/>
      <c r="D286" s="194"/>
      <c r="E286" s="244"/>
      <c r="F286" s="191"/>
      <c r="G286" s="195"/>
      <c r="H286" s="195"/>
      <c r="I286" s="191"/>
      <c r="J286" s="151"/>
      <c r="K286" s="153"/>
      <c r="L286" s="147"/>
      <c r="M286" s="187"/>
      <c r="P286" s="187"/>
      <c r="Q286" s="147"/>
      <c r="R286" s="187"/>
      <c r="S286" s="154"/>
      <c r="T286" s="147"/>
      <c r="U286" s="154"/>
      <c r="V286" s="147"/>
      <c r="W286" s="149"/>
      <c r="X286" s="188"/>
      <c r="Z286" s="147"/>
      <c r="AA286" s="189"/>
    </row>
    <row r="287" spans="1:27" s="101" customFormat="1" x14ac:dyDescent="0.25">
      <c r="C287" s="266"/>
      <c r="D287" s="186"/>
      <c r="E287" s="247" t="str">
        <f>E1</f>
        <v>BoS</v>
      </c>
      <c r="F287" s="220" t="s">
        <v>297</v>
      </c>
      <c r="G287" s="220" t="str">
        <f t="shared" ref="G287" si="6">G1</f>
        <v xml:space="preserve">% of BudCom </v>
      </c>
      <c r="H287" s="220" t="str">
        <f>H1</f>
        <v>BoS</v>
      </c>
      <c r="I287" s="220" t="str">
        <f>I1</f>
        <v>BudCom</v>
      </c>
      <c r="J287" s="151"/>
      <c r="K287" s="147"/>
      <c r="L287" s="187"/>
      <c r="M287" s="147"/>
      <c r="N287" s="147"/>
      <c r="O287" s="187"/>
      <c r="P287" s="147"/>
      <c r="Q287" s="187"/>
      <c r="R287" s="154"/>
      <c r="S287" s="147"/>
      <c r="T287" s="154"/>
      <c r="U287" s="147"/>
      <c r="V287" s="149"/>
      <c r="W287" s="188"/>
      <c r="X287" s="147"/>
      <c r="Y287" s="147"/>
      <c r="Z287" s="215"/>
    </row>
    <row r="288" spans="1:27" x14ac:dyDescent="0.25">
      <c r="C288" s="266"/>
      <c r="D288" s="190" t="str">
        <f>D2</f>
        <v>2021 YTD Revenue</v>
      </c>
      <c r="E288" s="248" t="str">
        <f t="shared" ref="E288:I288" si="7">E2</f>
        <v>Estimated 2021</v>
      </c>
      <c r="F288" s="221" t="str">
        <f t="shared" si="7"/>
        <v>Estimated 2021</v>
      </c>
      <c r="G288" s="221" t="str">
        <f t="shared" si="7"/>
        <v>Estimated 2021</v>
      </c>
      <c r="H288" s="221" t="str">
        <f t="shared" si="7"/>
        <v>Estimated 2022</v>
      </c>
      <c r="I288" s="221" t="str">
        <f t="shared" si="7"/>
        <v>Estimated 2022</v>
      </c>
      <c r="J288" s="151"/>
      <c r="O288" s="187"/>
    </row>
    <row r="289" spans="3:15" x14ac:dyDescent="0.25">
      <c r="C289" s="266"/>
      <c r="D289" s="287">
        <f>D3</f>
        <v>44570</v>
      </c>
      <c r="E289" s="248" t="str">
        <f t="shared" ref="E289:I289" si="8">E3</f>
        <v>Revenue Budget</v>
      </c>
      <c r="F289" s="221" t="str">
        <f t="shared" si="8"/>
        <v>Revenue Budget</v>
      </c>
      <c r="G289" s="221" t="str">
        <f t="shared" si="8"/>
        <v>Revenue Budget</v>
      </c>
      <c r="H289" s="221" t="str">
        <f t="shared" si="8"/>
        <v>Revenue Budget</v>
      </c>
      <c r="I289" s="221" t="str">
        <f t="shared" si="8"/>
        <v>Revenue Budget</v>
      </c>
      <c r="O289" s="187"/>
    </row>
    <row r="290" spans="3:15" x14ac:dyDescent="0.25">
      <c r="F290" s="149"/>
      <c r="O290" s="187"/>
    </row>
    <row r="291" spans="3:15" x14ac:dyDescent="0.25">
      <c r="F291" s="149"/>
      <c r="O291" s="187"/>
    </row>
    <row r="292" spans="3:15" x14ac:dyDescent="0.25">
      <c r="F292" s="149"/>
      <c r="O292" s="187"/>
    </row>
    <row r="293" spans="3:15" x14ac:dyDescent="0.25">
      <c r="F293" s="149"/>
      <c r="O293" s="187"/>
    </row>
    <row r="294" spans="3:15" x14ac:dyDescent="0.25">
      <c r="F294" s="149"/>
      <c r="O294" s="187"/>
    </row>
    <row r="295" spans="3:15" x14ac:dyDescent="0.25">
      <c r="F295" s="149"/>
      <c r="O295" s="187"/>
    </row>
    <row r="296" spans="3:15" x14ac:dyDescent="0.25">
      <c r="F296" s="149"/>
      <c r="O296" s="187"/>
    </row>
    <row r="297" spans="3:15" x14ac:dyDescent="0.25">
      <c r="F297" s="149"/>
      <c r="O297" s="187"/>
    </row>
    <row r="298" spans="3:15" x14ac:dyDescent="0.25">
      <c r="F298" s="149"/>
      <c r="O298" s="187"/>
    </row>
    <row r="299" spans="3:15" x14ac:dyDescent="0.25">
      <c r="F299" s="149"/>
      <c r="O299" s="187"/>
    </row>
    <row r="300" spans="3:15" hidden="1" x14ac:dyDescent="0.25">
      <c r="C300" s="269" t="s">
        <v>1165</v>
      </c>
      <c r="F300" s="149"/>
      <c r="O300" s="187"/>
    </row>
    <row r="301" spans="3:15" x14ac:dyDescent="0.25">
      <c r="F301" s="149"/>
      <c r="O301" s="187"/>
    </row>
    <row r="302" spans="3:15" x14ac:dyDescent="0.25">
      <c r="F302" s="149"/>
      <c r="O302" s="187"/>
    </row>
    <row r="303" spans="3:15" x14ac:dyDescent="0.25">
      <c r="F303" s="149"/>
      <c r="O303" s="187"/>
    </row>
    <row r="304" spans="3:15" x14ac:dyDescent="0.25">
      <c r="F304" s="149"/>
      <c r="O304" s="187"/>
    </row>
    <row r="305" spans="3:26" x14ac:dyDescent="0.25">
      <c r="F305" s="149"/>
      <c r="O305" s="187"/>
    </row>
    <row r="306" spans="3:26" x14ac:dyDescent="0.25">
      <c r="F306" s="149"/>
      <c r="O306" s="187"/>
    </row>
    <row r="307" spans="3:26" x14ac:dyDescent="0.25">
      <c r="F307" s="149"/>
      <c r="O307" s="187"/>
    </row>
    <row r="308" spans="3:26" x14ac:dyDescent="0.25">
      <c r="F308" s="149"/>
      <c r="O308" s="187"/>
    </row>
    <row r="309" spans="3:26" x14ac:dyDescent="0.25">
      <c r="F309" s="149"/>
      <c r="O309" s="187"/>
    </row>
    <row r="310" spans="3:26" x14ac:dyDescent="0.25">
      <c r="F310" s="149"/>
      <c r="O310" s="187"/>
    </row>
    <row r="311" spans="3:26" x14ac:dyDescent="0.25">
      <c r="F311" s="149"/>
      <c r="O311" s="187"/>
    </row>
    <row r="312" spans="3:26" x14ac:dyDescent="0.25">
      <c r="F312" s="149"/>
      <c r="O312" s="187"/>
    </row>
    <row r="313" spans="3:26" x14ac:dyDescent="0.25">
      <c r="F313" s="149"/>
      <c r="O313" s="187"/>
    </row>
    <row r="314" spans="3:26" x14ac:dyDescent="0.25">
      <c r="F314" s="149"/>
      <c r="O314" s="187"/>
    </row>
    <row r="315" spans="3:26" x14ac:dyDescent="0.25">
      <c r="F315" s="149"/>
      <c r="O315" s="187"/>
    </row>
    <row r="316" spans="3:26" x14ac:dyDescent="0.25">
      <c r="O316" s="187"/>
    </row>
    <row r="317" spans="3:26" x14ac:dyDescent="0.25">
      <c r="O317" s="187"/>
    </row>
    <row r="318" spans="3:26" x14ac:dyDescent="0.25">
      <c r="O318" s="187"/>
    </row>
    <row r="319" spans="3:26" s="101" customFormat="1" x14ac:dyDescent="0.25">
      <c r="C319" s="268"/>
      <c r="D319" s="151"/>
      <c r="E319" s="184"/>
      <c r="F319" s="151"/>
      <c r="G319" s="185"/>
      <c r="H319" s="185"/>
      <c r="I319" s="151"/>
      <c r="J319" s="153"/>
      <c r="K319" s="147"/>
      <c r="L319" s="187"/>
      <c r="M319" s="147"/>
      <c r="N319" s="147"/>
      <c r="O319" s="187"/>
      <c r="P319" s="147"/>
      <c r="Q319" s="187"/>
      <c r="R319" s="154"/>
      <c r="S319" s="151"/>
      <c r="T319" s="154"/>
      <c r="U319" s="147"/>
      <c r="V319" s="149"/>
      <c r="W319" s="188"/>
      <c r="X319" s="147"/>
      <c r="Y319" s="151"/>
      <c r="Z319" s="215"/>
    </row>
    <row r="320" spans="3:26" s="101" customFormat="1" x14ac:dyDescent="0.25">
      <c r="C320" s="268"/>
      <c r="D320" s="151"/>
      <c r="E320" s="184"/>
      <c r="F320" s="151"/>
      <c r="G320" s="185"/>
      <c r="H320" s="184"/>
      <c r="I320" s="151"/>
      <c r="J320" s="153"/>
      <c r="K320" s="147"/>
      <c r="L320" s="187"/>
      <c r="M320" s="147"/>
      <c r="N320" s="147"/>
      <c r="O320" s="187"/>
      <c r="P320" s="211"/>
      <c r="Q320" s="212"/>
      <c r="R320" s="154"/>
      <c r="S320" s="151"/>
      <c r="T320" s="154"/>
      <c r="U320" s="211"/>
      <c r="V320" s="216"/>
      <c r="W320" s="217"/>
      <c r="X320" s="211"/>
      <c r="Y320" s="151"/>
      <c r="Z320" s="215"/>
    </row>
    <row r="321" spans="3:70" s="101" customFormat="1" x14ac:dyDescent="0.25">
      <c r="C321" s="268"/>
      <c r="D321" s="147"/>
      <c r="E321" s="148"/>
      <c r="F321" s="151"/>
      <c r="G321" s="148"/>
      <c r="H321" s="184"/>
      <c r="I321" s="151"/>
      <c r="J321" s="153"/>
      <c r="K321" s="147"/>
      <c r="L321" s="187"/>
      <c r="M321" s="147"/>
      <c r="N321" s="147"/>
      <c r="O321" s="187"/>
      <c r="P321" s="147"/>
      <c r="Q321" s="187"/>
      <c r="R321" s="154"/>
      <c r="S321" s="147"/>
      <c r="T321" s="154"/>
      <c r="U321" s="147"/>
      <c r="V321" s="187"/>
      <c r="W321" s="188"/>
      <c r="X321" s="147"/>
      <c r="Y321" s="147"/>
      <c r="Z321" s="147"/>
      <c r="AA321" s="147"/>
      <c r="BR321" s="147"/>
    </row>
    <row r="322" spans="3:70" s="101" customFormat="1" x14ac:dyDescent="0.25">
      <c r="C322" s="268"/>
      <c r="D322" s="147"/>
      <c r="E322" s="148"/>
      <c r="F322" s="151"/>
      <c r="G322" s="148"/>
      <c r="H322" s="184"/>
      <c r="I322" s="151"/>
      <c r="J322" s="153"/>
      <c r="K322" s="147"/>
      <c r="L322" s="187"/>
      <c r="M322" s="147"/>
      <c r="N322" s="147"/>
      <c r="O322" s="187"/>
      <c r="P322" s="147"/>
      <c r="Q322" s="187"/>
      <c r="R322" s="154"/>
      <c r="S322" s="147"/>
      <c r="T322" s="154"/>
      <c r="U322" s="147"/>
      <c r="V322" s="187"/>
      <c r="W322" s="188"/>
      <c r="X322" s="147"/>
      <c r="Y322" s="147"/>
      <c r="Z322" s="147"/>
      <c r="BR322" s="147"/>
    </row>
    <row r="323" spans="3:70" s="101" customFormat="1" x14ac:dyDescent="0.25">
      <c r="C323" s="268"/>
      <c r="D323" s="147"/>
      <c r="E323" s="148"/>
      <c r="F323" s="151"/>
      <c r="G323" s="148"/>
      <c r="H323" s="184"/>
      <c r="I323" s="151"/>
      <c r="J323" s="153"/>
      <c r="K323" s="147"/>
      <c r="L323" s="187"/>
      <c r="M323" s="147"/>
      <c r="N323" s="147"/>
      <c r="O323" s="187"/>
      <c r="P323" s="147"/>
      <c r="Q323" s="187"/>
      <c r="R323" s="154"/>
      <c r="S323" s="213"/>
      <c r="T323" s="154"/>
      <c r="U323" s="147"/>
      <c r="V323" s="187"/>
      <c r="W323" s="188"/>
      <c r="X323" s="147"/>
      <c r="Y323" s="147"/>
      <c r="Z323" s="215"/>
      <c r="AA323" s="213"/>
    </row>
    <row r="324" spans="3:70" s="101" customFormat="1" x14ac:dyDescent="0.25">
      <c r="C324" s="268"/>
      <c r="D324" s="218"/>
      <c r="E324" s="148"/>
      <c r="F324" s="151"/>
      <c r="G324" s="148"/>
      <c r="H324" s="184"/>
      <c r="I324" s="151"/>
      <c r="J324" s="153"/>
      <c r="K324" s="147"/>
      <c r="L324" s="187"/>
      <c r="M324" s="147"/>
      <c r="N324" s="147"/>
      <c r="O324" s="187"/>
      <c r="P324" s="147"/>
      <c r="Q324" s="187"/>
      <c r="R324" s="154"/>
      <c r="S324" s="147"/>
      <c r="T324" s="154"/>
      <c r="U324" s="147"/>
      <c r="V324" s="187"/>
      <c r="W324" s="188"/>
      <c r="X324" s="147"/>
      <c r="Y324" s="147"/>
      <c r="Z324" s="215"/>
    </row>
    <row r="325" spans="3:70" s="101" customFormat="1" x14ac:dyDescent="0.25">
      <c r="C325" s="268"/>
      <c r="D325" s="218"/>
      <c r="E325" s="148"/>
      <c r="F325" s="151"/>
      <c r="G325" s="148"/>
      <c r="H325" s="184"/>
      <c r="I325" s="151"/>
      <c r="J325" s="153"/>
      <c r="K325" s="147"/>
      <c r="L325" s="187"/>
      <c r="M325" s="147"/>
      <c r="N325" s="147"/>
      <c r="O325" s="187"/>
      <c r="P325" s="147"/>
      <c r="Q325" s="187"/>
      <c r="R325" s="154"/>
      <c r="S325" s="147"/>
      <c r="T325" s="154"/>
      <c r="U325" s="147"/>
      <c r="V325" s="187"/>
      <c r="W325" s="188"/>
      <c r="X325" s="147"/>
      <c r="Y325" s="147"/>
      <c r="Z325" s="215"/>
    </row>
    <row r="326" spans="3:70" s="101" customFormat="1" x14ac:dyDescent="0.25">
      <c r="C326" s="268"/>
      <c r="D326" s="147"/>
      <c r="E326" s="148"/>
      <c r="F326" s="151"/>
      <c r="G326" s="148"/>
      <c r="H326" s="184"/>
      <c r="I326" s="151"/>
      <c r="J326" s="153"/>
      <c r="K326" s="147"/>
      <c r="L326" s="187"/>
      <c r="M326" s="147"/>
      <c r="N326" s="147"/>
      <c r="O326" s="187"/>
      <c r="P326" s="147"/>
      <c r="Q326" s="187"/>
      <c r="R326" s="154"/>
      <c r="S326" s="147"/>
      <c r="T326" s="154"/>
      <c r="U326" s="147"/>
      <c r="V326" s="187"/>
      <c r="W326" s="188"/>
      <c r="X326" s="147"/>
      <c r="Y326" s="147"/>
      <c r="Z326" s="147"/>
      <c r="AA326" s="213"/>
    </row>
    <row r="327" spans="3:70" s="101" customFormat="1" x14ac:dyDescent="0.25">
      <c r="C327" s="268"/>
      <c r="D327" s="147"/>
      <c r="E327" s="148"/>
      <c r="F327" s="151"/>
      <c r="G327" s="148"/>
      <c r="H327" s="184"/>
      <c r="I327" s="151"/>
      <c r="J327" s="153"/>
      <c r="K327" s="147"/>
      <c r="L327" s="187"/>
      <c r="M327" s="147"/>
      <c r="N327" s="147"/>
      <c r="O327" s="187"/>
      <c r="P327" s="147"/>
      <c r="Q327" s="187"/>
      <c r="R327" s="154"/>
      <c r="S327" s="147"/>
      <c r="T327" s="154"/>
      <c r="U327" s="147"/>
      <c r="V327" s="187"/>
      <c r="W327" s="188"/>
      <c r="X327" s="147"/>
      <c r="Y327" s="147"/>
      <c r="Z327" s="147"/>
      <c r="AA327" s="213"/>
    </row>
    <row r="328" spans="3:70" s="101" customFormat="1" x14ac:dyDescent="0.25">
      <c r="C328" s="268"/>
      <c r="D328" s="147"/>
      <c r="E328" s="148"/>
      <c r="F328" s="151"/>
      <c r="G328" s="148"/>
      <c r="H328" s="184"/>
      <c r="I328" s="151"/>
      <c r="J328" s="153"/>
      <c r="K328" s="147"/>
      <c r="L328" s="187"/>
      <c r="M328" s="147"/>
      <c r="N328" s="147"/>
      <c r="O328" s="187"/>
      <c r="P328" s="147"/>
      <c r="Q328" s="187"/>
      <c r="R328" s="154"/>
      <c r="S328" s="147"/>
      <c r="T328" s="154"/>
      <c r="U328" s="147"/>
      <c r="V328" s="149"/>
      <c r="W328" s="188"/>
      <c r="X328" s="147"/>
      <c r="Y328" s="147"/>
      <c r="Z328" s="147"/>
      <c r="AA328" s="147"/>
    </row>
    <row r="329" spans="3:70" s="101" customFormat="1" x14ac:dyDescent="0.25">
      <c r="C329" s="268"/>
      <c r="D329" s="147"/>
      <c r="E329" s="148"/>
      <c r="F329" s="151"/>
      <c r="G329" s="148"/>
      <c r="H329" s="184"/>
      <c r="I329" s="151"/>
      <c r="J329" s="153"/>
      <c r="K329" s="147"/>
      <c r="L329" s="187"/>
      <c r="M329" s="147"/>
      <c r="N329" s="147"/>
      <c r="O329" s="187"/>
      <c r="P329" s="147"/>
      <c r="Q329" s="187"/>
      <c r="R329" s="154"/>
      <c r="S329" s="147"/>
      <c r="T329" s="154"/>
      <c r="U329" s="147"/>
      <c r="V329" s="149"/>
      <c r="W329" s="188"/>
      <c r="X329" s="147"/>
      <c r="Y329" s="147"/>
      <c r="Z329" s="147"/>
      <c r="AA329" s="147"/>
    </row>
    <row r="330" spans="3:70" s="101" customFormat="1" x14ac:dyDescent="0.25">
      <c r="C330" s="268"/>
      <c r="D330" s="147"/>
      <c r="E330" s="148"/>
      <c r="F330" s="151"/>
      <c r="G330" s="148"/>
      <c r="H330" s="184"/>
      <c r="I330" s="151"/>
      <c r="J330" s="153"/>
      <c r="K330" s="147"/>
      <c r="L330" s="187"/>
      <c r="M330" s="147"/>
      <c r="N330" s="147"/>
      <c r="O330" s="187"/>
      <c r="P330" s="147"/>
      <c r="Q330" s="187"/>
      <c r="R330" s="154"/>
      <c r="S330" s="147"/>
      <c r="T330" s="154"/>
      <c r="U330" s="147"/>
      <c r="V330" s="149"/>
      <c r="W330" s="188"/>
      <c r="X330" s="147"/>
      <c r="Y330" s="147"/>
      <c r="Z330" s="147"/>
      <c r="AA330" s="147"/>
    </row>
    <row r="331" spans="3:70" s="101" customFormat="1" x14ac:dyDescent="0.25">
      <c r="C331" s="268"/>
      <c r="D331" s="147"/>
      <c r="E331" s="148"/>
      <c r="F331" s="151"/>
      <c r="G331" s="148"/>
      <c r="H331" s="184"/>
      <c r="I331" s="151"/>
      <c r="J331" s="153"/>
      <c r="K331" s="147"/>
      <c r="L331" s="187"/>
      <c r="M331" s="147"/>
      <c r="N331" s="147"/>
      <c r="O331" s="187"/>
      <c r="P331" s="147"/>
      <c r="Q331" s="187"/>
      <c r="R331" s="154"/>
      <c r="S331" s="147"/>
      <c r="T331" s="154"/>
      <c r="U331" s="147"/>
      <c r="V331" s="149"/>
      <c r="W331" s="188"/>
      <c r="X331" s="147"/>
      <c r="Y331" s="147"/>
      <c r="Z331" s="147"/>
      <c r="AA331" s="147"/>
    </row>
    <row r="332" spans="3:70" s="101" customFormat="1" x14ac:dyDescent="0.25">
      <c r="C332" s="268"/>
      <c r="D332" s="147"/>
      <c r="E332" s="148"/>
      <c r="F332" s="151"/>
      <c r="G332" s="148"/>
      <c r="H332" s="184"/>
      <c r="I332" s="151"/>
      <c r="J332" s="153"/>
      <c r="K332" s="147"/>
      <c r="L332" s="187"/>
      <c r="M332" s="147"/>
      <c r="N332" s="147"/>
      <c r="O332" s="187"/>
      <c r="P332" s="147"/>
      <c r="Q332" s="187"/>
      <c r="R332" s="154"/>
      <c r="S332" s="147"/>
      <c r="T332" s="154"/>
      <c r="U332" s="147"/>
      <c r="V332" s="149"/>
      <c r="W332" s="188"/>
      <c r="X332" s="147"/>
      <c r="Y332" s="147"/>
      <c r="Z332" s="147"/>
      <c r="AA332" s="147"/>
    </row>
    <row r="333" spans="3:70" s="101" customFormat="1" x14ac:dyDescent="0.25">
      <c r="C333" s="268"/>
      <c r="D333" s="147"/>
      <c r="E333" s="148"/>
      <c r="F333" s="151"/>
      <c r="G333" s="148"/>
      <c r="H333" s="184"/>
      <c r="I333" s="151"/>
      <c r="J333" s="153"/>
      <c r="K333" s="147"/>
      <c r="L333" s="187"/>
      <c r="M333" s="147"/>
      <c r="N333" s="147"/>
      <c r="O333" s="187"/>
      <c r="P333" s="147"/>
      <c r="Q333" s="187"/>
      <c r="R333" s="154"/>
      <c r="S333" s="147"/>
      <c r="T333" s="154"/>
      <c r="U333" s="147"/>
      <c r="V333" s="149"/>
      <c r="W333" s="188"/>
      <c r="X333" s="147"/>
      <c r="Y333" s="147"/>
      <c r="Z333" s="147"/>
      <c r="AA333" s="147"/>
    </row>
    <row r="334" spans="3:70" s="101" customFormat="1" x14ac:dyDescent="0.25">
      <c r="C334" s="268"/>
      <c r="D334" s="147"/>
      <c r="E334" s="148"/>
      <c r="F334" s="151"/>
      <c r="G334" s="148"/>
      <c r="H334" s="184"/>
      <c r="I334" s="151"/>
      <c r="J334" s="153"/>
      <c r="K334" s="147"/>
      <c r="L334" s="187"/>
      <c r="M334" s="147"/>
      <c r="N334" s="147"/>
      <c r="O334" s="187"/>
      <c r="P334" s="147"/>
      <c r="Q334" s="187"/>
      <c r="R334" s="154"/>
      <c r="S334" s="147"/>
      <c r="T334" s="154"/>
      <c r="U334" s="147"/>
      <c r="V334" s="149"/>
      <c r="W334" s="188"/>
      <c r="X334" s="147"/>
      <c r="Y334" s="147"/>
      <c r="Z334" s="147"/>
      <c r="AA334" s="147"/>
    </row>
    <row r="335" spans="3:70" s="101" customFormat="1" x14ac:dyDescent="0.25">
      <c r="C335" s="268"/>
      <c r="D335" s="147"/>
      <c r="E335" s="148"/>
      <c r="F335" s="151"/>
      <c r="G335" s="148"/>
      <c r="H335" s="184"/>
      <c r="I335" s="151"/>
      <c r="J335" s="153"/>
      <c r="K335" s="147"/>
      <c r="L335" s="187"/>
      <c r="M335" s="147"/>
      <c r="N335" s="147"/>
      <c r="O335" s="187"/>
      <c r="P335" s="147"/>
      <c r="Q335" s="187"/>
      <c r="R335" s="154"/>
      <c r="S335" s="147"/>
      <c r="T335" s="154"/>
      <c r="U335" s="147"/>
      <c r="V335" s="149"/>
      <c r="W335" s="188"/>
      <c r="X335" s="147"/>
      <c r="Y335" s="147"/>
      <c r="Z335" s="147"/>
      <c r="AA335" s="147"/>
    </row>
    <row r="336" spans="3:70" s="101" customFormat="1" x14ac:dyDescent="0.25">
      <c r="C336" s="268"/>
      <c r="D336" s="147"/>
      <c r="E336" s="148"/>
      <c r="F336" s="151"/>
      <c r="G336" s="148"/>
      <c r="H336" s="184"/>
      <c r="I336" s="151"/>
      <c r="J336" s="153"/>
      <c r="K336" s="147"/>
      <c r="L336" s="187"/>
      <c r="M336" s="147"/>
      <c r="N336" s="147"/>
      <c r="O336" s="187"/>
      <c r="P336" s="147"/>
      <c r="Q336" s="187"/>
      <c r="R336" s="154"/>
      <c r="S336" s="147"/>
      <c r="T336" s="154"/>
      <c r="U336" s="147"/>
      <c r="V336" s="149"/>
      <c r="W336" s="188"/>
      <c r="X336" s="147"/>
      <c r="Y336" s="147"/>
      <c r="Z336" s="147"/>
      <c r="AA336" s="147"/>
    </row>
    <row r="337" spans="3:27" s="101" customFormat="1" x14ac:dyDescent="0.25">
      <c r="C337" s="268"/>
      <c r="D337" s="147"/>
      <c r="E337" s="148"/>
      <c r="F337" s="151"/>
      <c r="G337" s="148"/>
      <c r="H337" s="184"/>
      <c r="I337" s="151"/>
      <c r="J337" s="153"/>
      <c r="K337" s="147"/>
      <c r="L337" s="187"/>
      <c r="M337" s="147"/>
      <c r="N337" s="147"/>
      <c r="O337" s="187"/>
      <c r="P337" s="147"/>
      <c r="Q337" s="187"/>
      <c r="R337" s="154"/>
      <c r="S337" s="147"/>
      <c r="T337" s="154"/>
      <c r="U337" s="147"/>
      <c r="V337" s="149"/>
      <c r="W337" s="188"/>
      <c r="X337" s="147"/>
      <c r="Y337" s="147"/>
      <c r="Z337" s="147"/>
      <c r="AA337" s="147"/>
    </row>
    <row r="338" spans="3:27" s="101" customFormat="1" x14ac:dyDescent="0.25">
      <c r="C338" s="268"/>
      <c r="D338" s="147"/>
      <c r="E338" s="148"/>
      <c r="F338" s="151"/>
      <c r="G338" s="148"/>
      <c r="H338" s="184"/>
      <c r="I338" s="151"/>
      <c r="J338" s="153"/>
      <c r="K338" s="147"/>
      <c r="L338" s="187"/>
      <c r="M338" s="147"/>
      <c r="N338" s="147"/>
      <c r="O338" s="187"/>
      <c r="P338" s="147"/>
      <c r="Q338" s="187"/>
      <c r="R338" s="154"/>
      <c r="S338" s="147"/>
      <c r="T338" s="154"/>
      <c r="U338" s="147"/>
      <c r="V338" s="149"/>
      <c r="W338" s="188"/>
      <c r="X338" s="147"/>
      <c r="Y338" s="147"/>
      <c r="Z338" s="147"/>
      <c r="AA338" s="147"/>
    </row>
    <row r="339" spans="3:27" s="101" customFormat="1" x14ac:dyDescent="0.25">
      <c r="C339" s="268"/>
      <c r="D339" s="147"/>
      <c r="E339" s="148"/>
      <c r="F339" s="151"/>
      <c r="G339" s="148"/>
      <c r="H339" s="184"/>
      <c r="I339" s="151"/>
      <c r="J339" s="153"/>
      <c r="K339" s="147"/>
      <c r="L339" s="187"/>
      <c r="M339" s="147"/>
      <c r="N339" s="147"/>
      <c r="O339" s="187"/>
      <c r="P339" s="147"/>
      <c r="Q339" s="187"/>
      <c r="R339" s="154"/>
      <c r="S339" s="147"/>
      <c r="T339" s="154"/>
      <c r="U339" s="147"/>
      <c r="V339" s="149"/>
      <c r="W339" s="188"/>
      <c r="X339" s="147"/>
      <c r="Y339" s="147"/>
      <c r="Z339" s="147"/>
      <c r="AA339" s="147"/>
    </row>
    <row r="340" spans="3:27" s="101" customFormat="1" x14ac:dyDescent="0.25">
      <c r="C340" s="268"/>
      <c r="D340" s="147"/>
      <c r="E340" s="148"/>
      <c r="F340" s="151"/>
      <c r="G340" s="148"/>
      <c r="H340" s="184"/>
      <c r="I340" s="151"/>
      <c r="J340" s="153"/>
      <c r="K340" s="147"/>
      <c r="L340" s="187"/>
      <c r="M340" s="147"/>
      <c r="N340" s="147"/>
      <c r="O340" s="187"/>
      <c r="P340" s="147"/>
      <c r="Q340" s="187"/>
      <c r="R340" s="154"/>
      <c r="S340" s="147"/>
      <c r="T340" s="154"/>
      <c r="U340" s="147"/>
      <c r="V340" s="149"/>
      <c r="W340" s="188"/>
      <c r="X340" s="147"/>
      <c r="Y340" s="147"/>
      <c r="Z340" s="147"/>
      <c r="AA340" s="147"/>
    </row>
    <row r="341" spans="3:27" s="101" customFormat="1" x14ac:dyDescent="0.25">
      <c r="C341" s="268"/>
      <c r="D341" s="147"/>
      <c r="E341" s="148"/>
      <c r="F341" s="151"/>
      <c r="G341" s="148"/>
      <c r="H341" s="184"/>
      <c r="I341" s="151"/>
      <c r="J341" s="153"/>
      <c r="K341" s="147"/>
      <c r="L341" s="187"/>
      <c r="M341" s="147"/>
      <c r="N341" s="147"/>
      <c r="O341" s="187"/>
      <c r="P341" s="147"/>
      <c r="Q341" s="187"/>
      <c r="R341" s="154"/>
      <c r="S341" s="147"/>
      <c r="T341" s="154"/>
      <c r="U341" s="147"/>
      <c r="V341" s="149"/>
      <c r="W341" s="188"/>
      <c r="X341" s="147"/>
      <c r="Y341" s="147"/>
      <c r="Z341" s="147"/>
      <c r="AA341" s="147"/>
    </row>
    <row r="342" spans="3:27" s="101" customFormat="1" x14ac:dyDescent="0.25">
      <c r="C342" s="268"/>
      <c r="D342" s="147"/>
      <c r="E342" s="148"/>
      <c r="F342" s="151"/>
      <c r="G342" s="148"/>
      <c r="H342" s="184"/>
      <c r="I342" s="151"/>
      <c r="J342" s="153"/>
      <c r="K342" s="147"/>
      <c r="L342" s="187"/>
      <c r="M342" s="147"/>
      <c r="N342" s="147"/>
      <c r="O342" s="187"/>
      <c r="P342" s="147"/>
      <c r="Q342" s="187"/>
      <c r="R342" s="154"/>
      <c r="S342" s="147"/>
      <c r="T342" s="154"/>
      <c r="U342" s="147"/>
      <c r="V342" s="149"/>
      <c r="W342" s="188"/>
      <c r="X342" s="147"/>
      <c r="Y342" s="147"/>
      <c r="Z342" s="147"/>
      <c r="AA342" s="147"/>
    </row>
    <row r="343" spans="3:27" s="101" customFormat="1" x14ac:dyDescent="0.25">
      <c r="C343" s="268"/>
      <c r="D343" s="147"/>
      <c r="E343" s="148"/>
      <c r="F343" s="151"/>
      <c r="G343" s="148"/>
      <c r="H343" s="184"/>
      <c r="I343" s="151"/>
      <c r="J343" s="153"/>
      <c r="K343" s="147"/>
      <c r="L343" s="187"/>
      <c r="M343" s="147"/>
      <c r="N343" s="147"/>
      <c r="O343" s="187"/>
      <c r="P343" s="147"/>
      <c r="Q343" s="187"/>
      <c r="R343" s="154"/>
      <c r="S343" s="147"/>
      <c r="T343" s="154"/>
      <c r="U343" s="147"/>
      <c r="V343" s="149"/>
      <c r="W343" s="188"/>
      <c r="X343" s="147"/>
      <c r="Y343" s="147"/>
      <c r="Z343" s="147"/>
      <c r="AA343" s="147"/>
    </row>
    <row r="344" spans="3:27" s="101" customFormat="1" x14ac:dyDescent="0.25">
      <c r="C344" s="268"/>
      <c r="D344" s="147"/>
      <c r="E344" s="148"/>
      <c r="F344" s="151"/>
      <c r="G344" s="148"/>
      <c r="H344" s="184"/>
      <c r="I344" s="151"/>
      <c r="J344" s="153"/>
      <c r="K344" s="147"/>
      <c r="L344" s="187"/>
      <c r="M344" s="147"/>
      <c r="N344" s="147"/>
      <c r="O344" s="187"/>
      <c r="P344" s="147"/>
      <c r="Q344" s="187"/>
      <c r="R344" s="154"/>
      <c r="S344" s="147"/>
      <c r="T344" s="154"/>
      <c r="U344" s="147"/>
      <c r="V344" s="149"/>
      <c r="W344" s="188"/>
      <c r="X344" s="147"/>
      <c r="Y344" s="147"/>
      <c r="Z344" s="147"/>
      <c r="AA344" s="147"/>
    </row>
    <row r="345" spans="3:27" s="101" customFormat="1" x14ac:dyDescent="0.25">
      <c r="C345" s="268"/>
      <c r="D345" s="147"/>
      <c r="E345" s="148"/>
      <c r="F345" s="151"/>
      <c r="G345" s="148"/>
      <c r="H345" s="184"/>
      <c r="I345" s="151"/>
      <c r="J345" s="153"/>
      <c r="K345" s="147"/>
      <c r="L345" s="187"/>
      <c r="M345" s="147"/>
      <c r="N345" s="147"/>
      <c r="O345" s="187"/>
      <c r="P345" s="147"/>
      <c r="Q345" s="187"/>
      <c r="R345" s="154"/>
      <c r="S345" s="147"/>
      <c r="T345" s="154"/>
      <c r="U345" s="147"/>
      <c r="V345" s="149"/>
      <c r="W345" s="188"/>
      <c r="X345" s="147"/>
      <c r="Y345" s="147"/>
      <c r="Z345" s="147"/>
      <c r="AA345" s="147"/>
    </row>
    <row r="346" spans="3:27" s="101" customFormat="1" x14ac:dyDescent="0.25">
      <c r="C346" s="268"/>
      <c r="D346" s="147"/>
      <c r="E346" s="148"/>
      <c r="F346" s="151"/>
      <c r="G346" s="148"/>
      <c r="H346" s="184"/>
      <c r="I346" s="151"/>
      <c r="J346" s="153"/>
      <c r="K346" s="147"/>
      <c r="L346" s="187"/>
      <c r="M346" s="147"/>
      <c r="N346" s="147"/>
      <c r="O346" s="187"/>
      <c r="P346" s="147"/>
      <c r="Q346" s="187"/>
      <c r="R346" s="154"/>
      <c r="S346" s="147"/>
      <c r="T346" s="154"/>
      <c r="U346" s="147"/>
      <c r="V346" s="149"/>
      <c r="W346" s="188"/>
      <c r="X346" s="147"/>
      <c r="Y346" s="147"/>
      <c r="Z346" s="147"/>
      <c r="AA346" s="147"/>
    </row>
    <row r="347" spans="3:27" s="101" customFormat="1" x14ac:dyDescent="0.25">
      <c r="C347" s="268"/>
      <c r="D347" s="147"/>
      <c r="E347" s="148"/>
      <c r="F347" s="151"/>
      <c r="G347" s="148"/>
      <c r="H347" s="184"/>
      <c r="I347" s="151"/>
      <c r="J347" s="153"/>
      <c r="K347" s="147"/>
      <c r="L347" s="187"/>
      <c r="M347" s="147"/>
      <c r="N347" s="147"/>
      <c r="O347" s="187"/>
      <c r="P347" s="147"/>
      <c r="Q347" s="187"/>
      <c r="R347" s="154"/>
      <c r="S347" s="147"/>
      <c r="T347" s="154"/>
      <c r="U347" s="147"/>
      <c r="V347" s="149"/>
      <c r="W347" s="188"/>
      <c r="X347" s="147"/>
      <c r="Y347" s="147"/>
      <c r="Z347" s="147"/>
      <c r="AA347" s="147"/>
    </row>
    <row r="348" spans="3:27" s="101" customFormat="1" x14ac:dyDescent="0.25">
      <c r="C348" s="268"/>
      <c r="D348" s="147"/>
      <c r="E348" s="148"/>
      <c r="F348" s="151"/>
      <c r="G348" s="148"/>
      <c r="H348" s="184"/>
      <c r="I348" s="151"/>
      <c r="J348" s="153"/>
      <c r="K348" s="147"/>
      <c r="L348" s="187"/>
      <c r="M348" s="147"/>
      <c r="N348" s="147"/>
      <c r="O348" s="187"/>
      <c r="P348" s="147"/>
      <c r="Q348" s="187"/>
      <c r="R348" s="154"/>
      <c r="S348" s="147"/>
      <c r="T348" s="154"/>
      <c r="U348" s="147"/>
      <c r="V348" s="149"/>
      <c r="W348" s="188"/>
      <c r="X348" s="147"/>
      <c r="Y348" s="147"/>
      <c r="Z348" s="147"/>
      <c r="AA348" s="147"/>
    </row>
    <row r="349" spans="3:27" s="101" customFormat="1" x14ac:dyDescent="0.25">
      <c r="C349" s="268"/>
      <c r="D349" s="147"/>
      <c r="E349" s="148"/>
      <c r="F349" s="151"/>
      <c r="G349" s="148"/>
      <c r="H349" s="184"/>
      <c r="I349" s="151"/>
      <c r="J349" s="153"/>
      <c r="K349" s="147"/>
      <c r="L349" s="187"/>
      <c r="M349" s="147"/>
      <c r="N349" s="147"/>
      <c r="O349" s="187"/>
      <c r="P349" s="147"/>
      <c r="Q349" s="187"/>
      <c r="R349" s="154"/>
      <c r="S349" s="147"/>
      <c r="T349" s="154"/>
      <c r="U349" s="147"/>
      <c r="V349" s="149"/>
      <c r="W349" s="188"/>
      <c r="X349" s="147"/>
      <c r="Y349" s="147"/>
      <c r="Z349" s="147"/>
      <c r="AA349" s="147"/>
    </row>
    <row r="350" spans="3:27" s="101" customFormat="1" x14ac:dyDescent="0.25">
      <c r="C350" s="268"/>
      <c r="D350" s="147"/>
      <c r="E350" s="148"/>
      <c r="F350" s="151"/>
      <c r="G350" s="148"/>
      <c r="H350" s="184"/>
      <c r="I350" s="151"/>
      <c r="J350" s="153"/>
      <c r="K350" s="147"/>
      <c r="L350" s="187"/>
      <c r="M350" s="147"/>
      <c r="N350" s="147"/>
      <c r="O350" s="187"/>
      <c r="P350" s="147"/>
      <c r="Q350" s="187"/>
      <c r="R350" s="154"/>
      <c r="S350" s="147"/>
      <c r="T350" s="154"/>
      <c r="U350" s="147"/>
      <c r="V350" s="149"/>
      <c r="W350" s="188"/>
      <c r="X350" s="147"/>
      <c r="Y350" s="147"/>
      <c r="Z350" s="147"/>
      <c r="AA350" s="147"/>
    </row>
    <row r="351" spans="3:27" s="101" customFormat="1" x14ac:dyDescent="0.25">
      <c r="C351" s="268"/>
      <c r="D351" s="147"/>
      <c r="E351" s="148"/>
      <c r="F351" s="151"/>
      <c r="G351" s="148"/>
      <c r="H351" s="184"/>
      <c r="I351" s="151"/>
      <c r="J351" s="153"/>
      <c r="K351" s="147"/>
      <c r="L351" s="187"/>
      <c r="M351" s="147"/>
      <c r="N351" s="147"/>
      <c r="O351" s="187"/>
      <c r="P351" s="147"/>
      <c r="Q351" s="187"/>
      <c r="R351" s="154"/>
      <c r="S351" s="147"/>
      <c r="T351" s="154"/>
      <c r="U351" s="147"/>
      <c r="V351" s="149"/>
      <c r="W351" s="188"/>
      <c r="X351" s="147"/>
      <c r="Y351" s="147"/>
      <c r="Z351" s="147"/>
      <c r="AA351" s="147"/>
    </row>
    <row r="352" spans="3:27" s="101" customFormat="1" x14ac:dyDescent="0.25">
      <c r="C352" s="268"/>
      <c r="D352" s="147"/>
      <c r="E352" s="148"/>
      <c r="F352" s="151"/>
      <c r="G352" s="148"/>
      <c r="H352" s="184"/>
      <c r="I352" s="151"/>
      <c r="J352" s="153"/>
      <c r="K352" s="147"/>
      <c r="L352" s="187"/>
      <c r="M352" s="147"/>
      <c r="N352" s="147"/>
      <c r="O352" s="187"/>
      <c r="P352" s="147"/>
      <c r="Q352" s="187"/>
      <c r="R352" s="154"/>
      <c r="S352" s="147"/>
      <c r="T352" s="154"/>
      <c r="U352" s="147"/>
      <c r="V352" s="149"/>
      <c r="W352" s="188"/>
      <c r="X352" s="147"/>
      <c r="Y352" s="147"/>
      <c r="Z352" s="147"/>
      <c r="AA352" s="147"/>
    </row>
    <row r="353" spans="3:27" s="101" customFormat="1" x14ac:dyDescent="0.25">
      <c r="C353" s="268"/>
      <c r="D353" s="147"/>
      <c r="E353" s="148"/>
      <c r="F353" s="151"/>
      <c r="G353" s="148"/>
      <c r="H353" s="184"/>
      <c r="I353" s="151"/>
      <c r="J353" s="153"/>
      <c r="K353" s="147"/>
      <c r="L353" s="187"/>
      <c r="M353" s="147"/>
      <c r="N353" s="147"/>
      <c r="O353" s="187"/>
      <c r="P353" s="147"/>
      <c r="Q353" s="187"/>
      <c r="R353" s="154"/>
      <c r="S353" s="147"/>
      <c r="T353" s="154"/>
      <c r="U353" s="147"/>
      <c r="V353" s="149"/>
      <c r="W353" s="188"/>
      <c r="X353" s="147"/>
      <c r="Y353" s="147"/>
      <c r="Z353" s="147"/>
      <c r="AA353" s="147"/>
    </row>
    <row r="354" spans="3:27" s="101" customFormat="1" x14ac:dyDescent="0.25">
      <c r="C354" s="268"/>
      <c r="D354" s="147"/>
      <c r="E354" s="148"/>
      <c r="F354" s="151"/>
      <c r="G354" s="148"/>
      <c r="H354" s="184"/>
      <c r="I354" s="151"/>
      <c r="J354" s="153"/>
      <c r="K354" s="147"/>
      <c r="L354" s="187"/>
      <c r="M354" s="147"/>
      <c r="N354" s="147"/>
      <c r="O354" s="187"/>
      <c r="P354" s="147"/>
      <c r="Q354" s="187"/>
      <c r="R354" s="154"/>
      <c r="S354" s="147"/>
      <c r="T354" s="154"/>
      <c r="U354" s="147"/>
      <c r="V354" s="149"/>
      <c r="W354" s="188"/>
      <c r="X354" s="147"/>
      <c r="Y354" s="147"/>
      <c r="Z354" s="147"/>
      <c r="AA354" s="147"/>
    </row>
    <row r="355" spans="3:27" s="101" customFormat="1" x14ac:dyDescent="0.25">
      <c r="C355" s="268"/>
      <c r="D355" s="147"/>
      <c r="E355" s="148"/>
      <c r="F355" s="151"/>
      <c r="G355" s="148"/>
      <c r="H355" s="184"/>
      <c r="I355" s="151"/>
      <c r="J355" s="153"/>
      <c r="K355" s="147"/>
      <c r="L355" s="187"/>
      <c r="M355" s="147"/>
      <c r="N355" s="147"/>
      <c r="O355" s="187"/>
      <c r="P355" s="147"/>
      <c r="Q355" s="187"/>
      <c r="R355" s="154"/>
      <c r="S355" s="147"/>
      <c r="T355" s="154"/>
      <c r="U355" s="147"/>
      <c r="V355" s="149"/>
      <c r="W355" s="188"/>
      <c r="X355" s="147"/>
      <c r="Y355" s="147"/>
      <c r="Z355" s="147"/>
      <c r="AA355" s="147"/>
    </row>
    <row r="356" spans="3:27" s="101" customFormat="1" x14ac:dyDescent="0.25">
      <c r="C356" s="268"/>
      <c r="D356" s="147"/>
      <c r="E356" s="148"/>
      <c r="F356" s="151"/>
      <c r="G356" s="148"/>
      <c r="H356" s="184"/>
      <c r="I356" s="151"/>
      <c r="J356" s="153"/>
      <c r="K356" s="147"/>
      <c r="L356" s="187"/>
      <c r="M356" s="147"/>
      <c r="N356" s="147"/>
      <c r="O356" s="187"/>
      <c r="P356" s="147"/>
      <c r="Q356" s="187"/>
      <c r="R356" s="154"/>
      <c r="S356" s="147"/>
      <c r="T356" s="154"/>
      <c r="U356" s="147"/>
      <c r="V356" s="149"/>
      <c r="W356" s="188"/>
      <c r="X356" s="147"/>
      <c r="Y356" s="147"/>
      <c r="Z356" s="147"/>
      <c r="AA356" s="147"/>
    </row>
    <row r="357" spans="3:27" s="101" customFormat="1" x14ac:dyDescent="0.25">
      <c r="C357" s="268"/>
      <c r="D357" s="147"/>
      <c r="E357" s="148"/>
      <c r="F357" s="151"/>
      <c r="G357" s="148"/>
      <c r="H357" s="184"/>
      <c r="I357" s="151"/>
      <c r="J357" s="153"/>
      <c r="K357" s="147"/>
      <c r="L357" s="187"/>
      <c r="M357" s="147"/>
      <c r="N357" s="147"/>
      <c r="O357" s="187"/>
      <c r="P357" s="147"/>
      <c r="Q357" s="187"/>
      <c r="R357" s="154"/>
      <c r="S357" s="147"/>
      <c r="T357" s="154"/>
      <c r="U357" s="147"/>
      <c r="V357" s="149"/>
      <c r="W357" s="188"/>
      <c r="X357" s="147"/>
      <c r="Y357" s="147"/>
      <c r="Z357" s="147"/>
      <c r="AA357" s="147"/>
    </row>
    <row r="358" spans="3:27" s="101" customFormat="1" x14ac:dyDescent="0.25">
      <c r="C358" s="268"/>
      <c r="D358" s="147"/>
      <c r="E358" s="148"/>
      <c r="F358" s="151"/>
      <c r="G358" s="148"/>
      <c r="H358" s="184"/>
      <c r="I358" s="151"/>
      <c r="J358" s="153"/>
      <c r="K358" s="147"/>
      <c r="L358" s="187"/>
      <c r="M358" s="147"/>
      <c r="N358" s="147"/>
      <c r="O358" s="187"/>
      <c r="P358" s="147"/>
      <c r="Q358" s="187"/>
      <c r="R358" s="154"/>
      <c r="S358" s="147"/>
      <c r="T358" s="154"/>
      <c r="U358" s="147"/>
      <c r="V358" s="149"/>
      <c r="W358" s="188"/>
      <c r="X358" s="147"/>
      <c r="Y358" s="147"/>
      <c r="Z358" s="147"/>
      <c r="AA358" s="147"/>
    </row>
    <row r="359" spans="3:27" s="101" customFormat="1" x14ac:dyDescent="0.25">
      <c r="C359" s="268"/>
      <c r="D359" s="147"/>
      <c r="E359" s="148"/>
      <c r="F359" s="151"/>
      <c r="G359" s="148"/>
      <c r="H359" s="184"/>
      <c r="I359" s="151"/>
      <c r="J359" s="153"/>
      <c r="K359" s="147"/>
      <c r="L359" s="187"/>
      <c r="M359" s="147"/>
      <c r="N359" s="147"/>
      <c r="O359" s="187"/>
      <c r="P359" s="147"/>
      <c r="Q359" s="187"/>
      <c r="R359" s="154"/>
      <c r="S359" s="147"/>
      <c r="T359" s="154"/>
      <c r="U359" s="147"/>
      <c r="V359" s="149"/>
      <c r="W359" s="188"/>
      <c r="X359" s="147"/>
      <c r="Y359" s="147"/>
      <c r="Z359" s="147"/>
      <c r="AA359" s="147"/>
    </row>
    <row r="360" spans="3:27" s="101" customFormat="1" x14ac:dyDescent="0.25">
      <c r="C360" s="268"/>
      <c r="D360" s="147"/>
      <c r="E360" s="148"/>
      <c r="F360" s="151"/>
      <c r="G360" s="148"/>
      <c r="H360" s="184"/>
      <c r="I360" s="151"/>
      <c r="J360" s="153"/>
      <c r="K360" s="147"/>
      <c r="L360" s="187"/>
      <c r="M360" s="147"/>
      <c r="N360" s="147"/>
      <c r="O360" s="187"/>
      <c r="P360" s="147"/>
      <c r="Q360" s="187"/>
      <c r="R360" s="154"/>
      <c r="S360" s="147"/>
      <c r="T360" s="154"/>
      <c r="U360" s="147"/>
      <c r="V360" s="149"/>
      <c r="W360" s="188"/>
      <c r="X360" s="147"/>
      <c r="Y360" s="147"/>
      <c r="Z360" s="147"/>
      <c r="AA360" s="147"/>
    </row>
    <row r="361" spans="3:27" s="101" customFormat="1" x14ac:dyDescent="0.25">
      <c r="C361" s="268"/>
      <c r="D361" s="147"/>
      <c r="E361" s="148"/>
      <c r="F361" s="151"/>
      <c r="G361" s="148"/>
      <c r="H361" s="184"/>
      <c r="I361" s="151"/>
      <c r="J361" s="153"/>
      <c r="K361" s="147"/>
      <c r="L361" s="187"/>
      <c r="M361" s="147"/>
      <c r="N361" s="147"/>
      <c r="O361" s="187"/>
      <c r="P361" s="147"/>
      <c r="Q361" s="187"/>
      <c r="R361" s="154"/>
      <c r="S361" s="147"/>
      <c r="T361" s="154"/>
      <c r="U361" s="147"/>
      <c r="V361" s="149"/>
      <c r="W361" s="188"/>
      <c r="X361" s="147"/>
      <c r="Y361" s="147"/>
      <c r="Z361" s="147"/>
      <c r="AA361" s="147"/>
    </row>
    <row r="362" spans="3:27" s="101" customFormat="1" x14ac:dyDescent="0.25">
      <c r="C362" s="268"/>
      <c r="D362" s="147"/>
      <c r="E362" s="148"/>
      <c r="F362" s="151"/>
      <c r="G362" s="148"/>
      <c r="H362" s="184"/>
      <c r="I362" s="151"/>
      <c r="J362" s="153"/>
      <c r="K362" s="147"/>
      <c r="L362" s="187"/>
      <c r="M362" s="147"/>
      <c r="N362" s="147"/>
      <c r="O362" s="187"/>
      <c r="P362" s="147"/>
      <c r="Q362" s="187"/>
      <c r="R362" s="154"/>
      <c r="S362" s="147"/>
      <c r="T362" s="154"/>
      <c r="U362" s="147"/>
      <c r="V362" s="149"/>
      <c r="W362" s="188"/>
      <c r="X362" s="147"/>
      <c r="Y362" s="147"/>
      <c r="Z362" s="147"/>
      <c r="AA362" s="147"/>
    </row>
    <row r="363" spans="3:27" s="101" customFormat="1" x14ac:dyDescent="0.25">
      <c r="C363" s="268"/>
      <c r="D363" s="147"/>
      <c r="E363" s="148"/>
      <c r="F363" s="151"/>
      <c r="G363" s="148"/>
      <c r="H363" s="184"/>
      <c r="I363" s="151"/>
      <c r="J363" s="153"/>
      <c r="K363" s="147"/>
      <c r="L363" s="187"/>
      <c r="M363" s="147"/>
      <c r="N363" s="147"/>
      <c r="O363" s="187"/>
      <c r="P363" s="147"/>
      <c r="Q363" s="187"/>
      <c r="R363" s="154"/>
      <c r="S363" s="147"/>
      <c r="T363" s="154"/>
      <c r="U363" s="147"/>
      <c r="V363" s="149"/>
      <c r="W363" s="188"/>
      <c r="X363" s="147"/>
      <c r="Y363" s="147"/>
      <c r="Z363" s="147"/>
      <c r="AA363" s="147"/>
    </row>
    <row r="364" spans="3:27" s="101" customFormat="1" x14ac:dyDescent="0.25">
      <c r="C364" s="268"/>
      <c r="D364" s="147"/>
      <c r="E364" s="148"/>
      <c r="F364" s="151"/>
      <c r="G364" s="148"/>
      <c r="H364" s="184"/>
      <c r="I364" s="151"/>
      <c r="J364" s="153"/>
      <c r="K364" s="147"/>
      <c r="L364" s="187"/>
      <c r="M364" s="147"/>
      <c r="N364" s="147"/>
      <c r="O364" s="187"/>
      <c r="P364" s="147"/>
      <c r="Q364" s="187"/>
      <c r="R364" s="154"/>
      <c r="S364" s="147"/>
      <c r="T364" s="154"/>
      <c r="U364" s="147"/>
      <c r="V364" s="149"/>
      <c r="W364" s="188"/>
      <c r="X364" s="147"/>
      <c r="Y364" s="147"/>
      <c r="Z364" s="147"/>
      <c r="AA364" s="147"/>
    </row>
    <row r="365" spans="3:27" s="101" customFormat="1" x14ac:dyDescent="0.25">
      <c r="C365" s="268"/>
      <c r="D365" s="147"/>
      <c r="E365" s="148"/>
      <c r="F365" s="151"/>
      <c r="G365" s="148"/>
      <c r="H365" s="184"/>
      <c r="I365" s="151"/>
      <c r="J365" s="153"/>
      <c r="K365" s="147"/>
      <c r="L365" s="187"/>
      <c r="M365" s="147"/>
      <c r="N365" s="147"/>
      <c r="O365" s="187"/>
      <c r="P365" s="147"/>
      <c r="Q365" s="187"/>
      <c r="R365" s="154"/>
      <c r="S365" s="147"/>
      <c r="T365" s="154"/>
      <c r="U365" s="147"/>
      <c r="V365" s="149"/>
      <c r="W365" s="188"/>
      <c r="X365" s="147"/>
      <c r="Y365" s="147"/>
      <c r="Z365" s="147"/>
      <c r="AA365" s="147"/>
    </row>
    <row r="366" spans="3:27" s="101" customFormat="1" x14ac:dyDescent="0.25">
      <c r="C366" s="268"/>
      <c r="D366" s="147"/>
      <c r="E366" s="148"/>
      <c r="F366" s="151"/>
      <c r="G366" s="148"/>
      <c r="H366" s="184"/>
      <c r="I366" s="151"/>
      <c r="J366" s="153"/>
      <c r="K366" s="147"/>
      <c r="L366" s="187"/>
      <c r="M366" s="147"/>
      <c r="N366" s="147"/>
      <c r="O366" s="187"/>
      <c r="P366" s="147"/>
      <c r="Q366" s="187"/>
      <c r="R366" s="154"/>
      <c r="S366" s="147"/>
      <c r="T366" s="154"/>
      <c r="U366" s="147"/>
      <c r="V366" s="149"/>
      <c r="W366" s="188"/>
      <c r="X366" s="147"/>
      <c r="Y366" s="147"/>
      <c r="Z366" s="147"/>
      <c r="AA366" s="147"/>
    </row>
    <row r="367" spans="3:27" s="101" customFormat="1" x14ac:dyDescent="0.25">
      <c r="C367" s="268"/>
      <c r="D367" s="147"/>
      <c r="E367" s="148"/>
      <c r="F367" s="151"/>
      <c r="G367" s="148"/>
      <c r="H367" s="184"/>
      <c r="I367" s="151"/>
      <c r="J367" s="153"/>
      <c r="K367" s="147"/>
      <c r="L367" s="187"/>
      <c r="M367" s="147"/>
      <c r="N367" s="147"/>
      <c r="O367" s="187"/>
      <c r="P367" s="147"/>
      <c r="Q367" s="187"/>
      <c r="R367" s="154"/>
      <c r="S367" s="147"/>
      <c r="T367" s="154"/>
      <c r="U367" s="147"/>
      <c r="V367" s="149"/>
      <c r="W367" s="188"/>
      <c r="X367" s="147"/>
      <c r="Y367" s="147"/>
      <c r="Z367" s="147"/>
      <c r="AA367" s="147"/>
    </row>
    <row r="368" spans="3:27" s="101" customFormat="1" x14ac:dyDescent="0.25">
      <c r="C368" s="268"/>
      <c r="D368" s="147"/>
      <c r="E368" s="148"/>
      <c r="F368" s="151"/>
      <c r="G368" s="148"/>
      <c r="H368" s="184"/>
      <c r="I368" s="151"/>
      <c r="J368" s="153"/>
      <c r="K368" s="147"/>
      <c r="L368" s="187"/>
      <c r="M368" s="147"/>
      <c r="N368" s="147"/>
      <c r="O368" s="187"/>
      <c r="P368" s="147"/>
      <c r="Q368" s="187"/>
      <c r="R368" s="154"/>
      <c r="S368" s="147"/>
      <c r="T368" s="154"/>
      <c r="U368" s="147"/>
      <c r="V368" s="149"/>
      <c r="W368" s="188"/>
      <c r="X368" s="147"/>
      <c r="Y368" s="147"/>
      <c r="Z368" s="147"/>
      <c r="AA368" s="147"/>
    </row>
    <row r="369" spans="3:27" s="101" customFormat="1" x14ac:dyDescent="0.25">
      <c r="C369" s="268"/>
      <c r="D369" s="147"/>
      <c r="E369" s="148"/>
      <c r="F369" s="151"/>
      <c r="G369" s="148"/>
      <c r="H369" s="184"/>
      <c r="I369" s="151"/>
      <c r="J369" s="153"/>
      <c r="K369" s="147"/>
      <c r="L369" s="187"/>
      <c r="M369" s="147"/>
      <c r="N369" s="147"/>
      <c r="O369" s="187"/>
      <c r="P369" s="147"/>
      <c r="Q369" s="187"/>
      <c r="R369" s="154"/>
      <c r="S369" s="147"/>
      <c r="T369" s="154"/>
      <c r="U369" s="147"/>
      <c r="V369" s="149"/>
      <c r="W369" s="188"/>
      <c r="X369" s="147"/>
      <c r="Y369" s="147"/>
      <c r="Z369" s="147"/>
      <c r="AA369" s="147"/>
    </row>
    <row r="370" spans="3:27" s="101" customFormat="1" x14ac:dyDescent="0.25">
      <c r="C370" s="268"/>
      <c r="D370" s="147"/>
      <c r="E370" s="148"/>
      <c r="F370" s="151"/>
      <c r="G370" s="148"/>
      <c r="H370" s="184"/>
      <c r="I370" s="151"/>
      <c r="J370" s="153"/>
      <c r="K370" s="147"/>
      <c r="L370" s="187"/>
      <c r="M370" s="147"/>
      <c r="N370" s="147"/>
      <c r="O370" s="187"/>
      <c r="P370" s="147"/>
      <c r="Q370" s="187"/>
      <c r="R370" s="154"/>
      <c r="S370" s="147"/>
      <c r="T370" s="154"/>
      <c r="U370" s="147"/>
      <c r="V370" s="149"/>
      <c r="W370" s="188"/>
      <c r="X370" s="147"/>
      <c r="Y370" s="147"/>
      <c r="Z370" s="147"/>
      <c r="AA370" s="147"/>
    </row>
    <row r="371" spans="3:27" s="101" customFormat="1" x14ac:dyDescent="0.25">
      <c r="C371" s="268"/>
      <c r="D371" s="147"/>
      <c r="E371" s="148"/>
      <c r="F371" s="151"/>
      <c r="G371" s="148"/>
      <c r="H371" s="184"/>
      <c r="I371" s="151"/>
      <c r="J371" s="153"/>
      <c r="K371" s="147"/>
      <c r="L371" s="187"/>
      <c r="M371" s="147"/>
      <c r="N371" s="147"/>
      <c r="O371" s="187"/>
      <c r="P371" s="147"/>
      <c r="Q371" s="187"/>
      <c r="R371" s="154"/>
      <c r="S371" s="147"/>
      <c r="T371" s="154"/>
      <c r="U371" s="147"/>
      <c r="V371" s="149"/>
      <c r="W371" s="188"/>
      <c r="X371" s="147"/>
      <c r="Y371" s="147"/>
      <c r="Z371" s="147"/>
      <c r="AA371" s="147"/>
    </row>
    <row r="372" spans="3:27" s="101" customFormat="1" x14ac:dyDescent="0.25">
      <c r="C372" s="268"/>
      <c r="D372" s="147"/>
      <c r="E372" s="148"/>
      <c r="F372" s="151"/>
      <c r="G372" s="148"/>
      <c r="H372" s="184"/>
      <c r="I372" s="151"/>
      <c r="J372" s="153"/>
      <c r="K372" s="147"/>
      <c r="L372" s="187"/>
      <c r="M372" s="147"/>
      <c r="N372" s="147"/>
      <c r="O372" s="187"/>
      <c r="P372" s="147"/>
      <c r="Q372" s="187"/>
      <c r="R372" s="154"/>
      <c r="S372" s="147"/>
      <c r="T372" s="154"/>
      <c r="U372" s="147"/>
      <c r="V372" s="149"/>
      <c r="W372" s="188"/>
      <c r="X372" s="147"/>
      <c r="Y372" s="147"/>
      <c r="Z372" s="147"/>
      <c r="AA372" s="147"/>
    </row>
    <row r="373" spans="3:27" s="101" customFormat="1" x14ac:dyDescent="0.25">
      <c r="C373" s="268"/>
      <c r="D373" s="147"/>
      <c r="E373" s="148"/>
      <c r="F373" s="151"/>
      <c r="G373" s="148"/>
      <c r="H373" s="184"/>
      <c r="I373" s="151"/>
      <c r="J373" s="153"/>
      <c r="K373" s="147"/>
      <c r="L373" s="187"/>
      <c r="M373" s="147"/>
      <c r="N373" s="147"/>
      <c r="O373" s="187"/>
      <c r="P373" s="147"/>
      <c r="Q373" s="187"/>
      <c r="R373" s="154"/>
      <c r="S373" s="147"/>
      <c r="T373" s="154"/>
      <c r="U373" s="147"/>
      <c r="V373" s="149"/>
      <c r="W373" s="188"/>
      <c r="X373" s="147"/>
      <c r="Y373" s="147"/>
      <c r="Z373" s="147"/>
      <c r="AA373" s="147"/>
    </row>
    <row r="374" spans="3:27" s="101" customFormat="1" x14ac:dyDescent="0.25">
      <c r="C374" s="268"/>
      <c r="D374" s="147"/>
      <c r="E374" s="148"/>
      <c r="F374" s="151"/>
      <c r="G374" s="148"/>
      <c r="H374" s="184"/>
      <c r="I374" s="151"/>
      <c r="J374" s="153"/>
      <c r="K374" s="147"/>
      <c r="L374" s="187"/>
      <c r="M374" s="147"/>
      <c r="N374" s="147"/>
      <c r="O374" s="187"/>
      <c r="P374" s="147"/>
      <c r="Q374" s="187"/>
      <c r="R374" s="154"/>
      <c r="S374" s="147"/>
      <c r="T374" s="154"/>
      <c r="U374" s="147"/>
      <c r="V374" s="149"/>
      <c r="W374" s="188"/>
      <c r="X374" s="147"/>
      <c r="Y374" s="147"/>
      <c r="Z374" s="147"/>
      <c r="AA374" s="147"/>
    </row>
    <row r="375" spans="3:27" s="101" customFormat="1" x14ac:dyDescent="0.25">
      <c r="C375" s="268"/>
      <c r="D375" s="147"/>
      <c r="E375" s="148"/>
      <c r="F375" s="151"/>
      <c r="G375" s="148"/>
      <c r="H375" s="184"/>
      <c r="I375" s="151"/>
      <c r="J375" s="153"/>
      <c r="K375" s="147"/>
      <c r="L375" s="187"/>
      <c r="M375" s="147"/>
      <c r="N375" s="147"/>
      <c r="O375" s="187"/>
      <c r="P375" s="147"/>
      <c r="Q375" s="187"/>
      <c r="R375" s="154"/>
      <c r="S375" s="147"/>
      <c r="T375" s="154"/>
      <c r="U375" s="147"/>
      <c r="V375" s="149"/>
      <c r="W375" s="188"/>
      <c r="X375" s="147"/>
      <c r="Y375" s="147"/>
      <c r="Z375" s="147"/>
      <c r="AA375" s="147"/>
    </row>
    <row r="376" spans="3:27" s="101" customFormat="1" x14ac:dyDescent="0.25">
      <c r="C376" s="268"/>
      <c r="D376" s="147"/>
      <c r="E376" s="148"/>
      <c r="F376" s="151"/>
      <c r="G376" s="148"/>
      <c r="H376" s="184"/>
      <c r="I376" s="151"/>
      <c r="J376" s="153"/>
      <c r="K376" s="147"/>
      <c r="L376" s="187"/>
      <c r="M376" s="147"/>
      <c r="N376" s="147"/>
      <c r="O376" s="187"/>
      <c r="P376" s="147"/>
      <c r="Q376" s="187"/>
      <c r="R376" s="154"/>
      <c r="S376" s="147"/>
      <c r="T376" s="154"/>
      <c r="U376" s="147"/>
      <c r="V376" s="149"/>
      <c r="W376" s="188"/>
      <c r="X376" s="147"/>
      <c r="Y376" s="147"/>
      <c r="Z376" s="147"/>
      <c r="AA376" s="147"/>
    </row>
    <row r="377" spans="3:27" s="101" customFormat="1" x14ac:dyDescent="0.25">
      <c r="C377" s="268"/>
      <c r="D377" s="147"/>
      <c r="E377" s="148"/>
      <c r="F377" s="151"/>
      <c r="G377" s="148"/>
      <c r="H377" s="184"/>
      <c r="I377" s="151"/>
      <c r="J377" s="153"/>
      <c r="K377" s="147"/>
      <c r="L377" s="187"/>
      <c r="M377" s="147"/>
      <c r="N377" s="147"/>
      <c r="O377" s="187"/>
      <c r="P377" s="147"/>
      <c r="Q377" s="187"/>
      <c r="R377" s="154"/>
      <c r="S377" s="147"/>
      <c r="T377" s="154"/>
      <c r="U377" s="147"/>
      <c r="V377" s="149"/>
      <c r="W377" s="188"/>
      <c r="X377" s="147"/>
      <c r="Y377" s="147"/>
      <c r="Z377" s="147"/>
      <c r="AA377" s="147"/>
    </row>
    <row r="378" spans="3:27" s="101" customFormat="1" x14ac:dyDescent="0.25">
      <c r="C378" s="268"/>
      <c r="D378" s="147"/>
      <c r="E378" s="148"/>
      <c r="F378" s="151"/>
      <c r="G378" s="148"/>
      <c r="H378" s="184"/>
      <c r="I378" s="151"/>
      <c r="J378" s="153"/>
      <c r="K378" s="147"/>
      <c r="L378" s="187"/>
      <c r="M378" s="147"/>
      <c r="N378" s="147"/>
      <c r="O378" s="187"/>
      <c r="P378" s="147"/>
      <c r="Q378" s="187"/>
      <c r="R378" s="154"/>
      <c r="S378" s="147"/>
      <c r="T378" s="154"/>
      <c r="U378" s="147"/>
      <c r="V378" s="149"/>
      <c r="W378" s="188"/>
      <c r="X378" s="147"/>
      <c r="Y378" s="147"/>
      <c r="Z378" s="147"/>
      <c r="AA378" s="147"/>
    </row>
    <row r="379" spans="3:27" s="101" customFormat="1" x14ac:dyDescent="0.25">
      <c r="C379" s="268"/>
      <c r="D379" s="147"/>
      <c r="E379" s="148"/>
      <c r="F379" s="151"/>
      <c r="G379" s="148"/>
      <c r="H379" s="184"/>
      <c r="I379" s="151"/>
      <c r="J379" s="153"/>
      <c r="K379" s="147"/>
      <c r="L379" s="187"/>
      <c r="M379" s="147"/>
      <c r="N379" s="147"/>
      <c r="O379" s="187"/>
      <c r="P379" s="147"/>
      <c r="Q379" s="187"/>
      <c r="R379" s="154"/>
      <c r="S379" s="147"/>
      <c r="T379" s="154"/>
      <c r="U379" s="147"/>
      <c r="V379" s="149"/>
      <c r="W379" s="188"/>
      <c r="X379" s="147"/>
      <c r="Y379" s="147"/>
      <c r="Z379" s="147"/>
      <c r="AA379" s="147"/>
    </row>
    <row r="380" spans="3:27" s="101" customFormat="1" x14ac:dyDescent="0.25">
      <c r="C380" s="268"/>
      <c r="D380" s="147"/>
      <c r="E380" s="148"/>
      <c r="F380" s="151"/>
      <c r="G380" s="148"/>
      <c r="H380" s="184"/>
      <c r="I380" s="151"/>
      <c r="J380" s="153"/>
      <c r="K380" s="147"/>
      <c r="L380" s="187"/>
      <c r="M380" s="147"/>
      <c r="N380" s="147"/>
      <c r="O380" s="187"/>
      <c r="P380" s="147"/>
      <c r="Q380" s="187"/>
      <c r="R380" s="154"/>
      <c r="S380" s="147"/>
      <c r="T380" s="154"/>
      <c r="U380" s="147"/>
      <c r="V380" s="149"/>
      <c r="W380" s="188"/>
      <c r="X380" s="147"/>
      <c r="Y380" s="147"/>
      <c r="Z380" s="147"/>
      <c r="AA380" s="147"/>
    </row>
    <row r="381" spans="3:27" s="101" customFormat="1" x14ac:dyDescent="0.25">
      <c r="C381" s="268"/>
      <c r="D381" s="147"/>
      <c r="E381" s="148"/>
      <c r="F381" s="151"/>
      <c r="G381" s="148"/>
      <c r="H381" s="184"/>
      <c r="I381" s="151"/>
      <c r="J381" s="153"/>
      <c r="K381" s="147"/>
      <c r="L381" s="187"/>
      <c r="M381" s="147"/>
      <c r="N381" s="147"/>
      <c r="O381" s="187"/>
      <c r="P381" s="147"/>
      <c r="Q381" s="187"/>
      <c r="R381" s="154"/>
      <c r="S381" s="147"/>
      <c r="T381" s="154"/>
      <c r="U381" s="147"/>
      <c r="V381" s="149"/>
      <c r="W381" s="188"/>
      <c r="X381" s="147"/>
      <c r="Y381" s="147"/>
      <c r="Z381" s="147"/>
      <c r="AA381" s="147"/>
    </row>
    <row r="382" spans="3:27" s="101" customFormat="1" x14ac:dyDescent="0.25">
      <c r="C382" s="268"/>
      <c r="D382" s="147"/>
      <c r="E382" s="148"/>
      <c r="F382" s="151"/>
      <c r="G382" s="148"/>
      <c r="H382" s="184"/>
      <c r="I382" s="151"/>
      <c r="J382" s="153"/>
      <c r="K382" s="147"/>
      <c r="L382" s="187"/>
      <c r="M382" s="147"/>
      <c r="N382" s="147"/>
      <c r="O382" s="187"/>
      <c r="P382" s="147"/>
      <c r="Q382" s="187"/>
      <c r="R382" s="154"/>
      <c r="S382" s="147"/>
      <c r="T382" s="154"/>
      <c r="U382" s="147"/>
      <c r="V382" s="149"/>
      <c r="W382" s="188"/>
      <c r="X382" s="147"/>
      <c r="Y382" s="147"/>
      <c r="Z382" s="147"/>
      <c r="AA382" s="147"/>
    </row>
    <row r="383" spans="3:27" s="101" customFormat="1" x14ac:dyDescent="0.25">
      <c r="C383" s="268"/>
      <c r="D383" s="147"/>
      <c r="E383" s="148"/>
      <c r="F383" s="151"/>
      <c r="G383" s="148"/>
      <c r="H383" s="184"/>
      <c r="I383" s="151"/>
      <c r="J383" s="153"/>
      <c r="K383" s="147"/>
      <c r="L383" s="187"/>
      <c r="M383" s="147"/>
      <c r="N383" s="147"/>
      <c r="O383" s="187"/>
      <c r="P383" s="147"/>
      <c r="Q383" s="187"/>
      <c r="R383" s="154"/>
      <c r="S383" s="147"/>
      <c r="T383" s="154"/>
      <c r="U383" s="147"/>
      <c r="V383" s="149"/>
      <c r="W383" s="188"/>
      <c r="X383" s="147"/>
      <c r="Y383" s="147"/>
      <c r="Z383" s="147"/>
      <c r="AA383" s="147"/>
    </row>
    <row r="384" spans="3:27" s="101" customFormat="1" x14ac:dyDescent="0.25">
      <c r="C384" s="268"/>
      <c r="D384" s="147"/>
      <c r="E384" s="148"/>
      <c r="F384" s="151"/>
      <c r="G384" s="148"/>
      <c r="H384" s="184"/>
      <c r="I384" s="151"/>
      <c r="J384" s="153"/>
      <c r="K384" s="147"/>
      <c r="L384" s="187"/>
      <c r="M384" s="147"/>
      <c r="N384" s="147"/>
      <c r="O384" s="187"/>
      <c r="P384" s="147"/>
      <c r="Q384" s="187"/>
      <c r="R384" s="154"/>
      <c r="S384" s="147"/>
      <c r="T384" s="154"/>
      <c r="U384" s="147"/>
      <c r="V384" s="149"/>
      <c r="W384" s="188"/>
      <c r="X384" s="147"/>
      <c r="Y384" s="147"/>
      <c r="Z384" s="147"/>
      <c r="AA384" s="147"/>
    </row>
    <row r="385" spans="3:27" s="101" customFormat="1" x14ac:dyDescent="0.25">
      <c r="C385" s="268"/>
      <c r="D385" s="147"/>
      <c r="E385" s="148"/>
      <c r="F385" s="151"/>
      <c r="G385" s="148"/>
      <c r="H385" s="184"/>
      <c r="I385" s="151"/>
      <c r="J385" s="153"/>
      <c r="K385" s="147"/>
      <c r="L385" s="187"/>
      <c r="M385" s="147"/>
      <c r="N385" s="147"/>
      <c r="O385" s="187"/>
      <c r="P385" s="147"/>
      <c r="Q385" s="187"/>
      <c r="R385" s="154"/>
      <c r="S385" s="147"/>
      <c r="T385" s="154"/>
      <c r="U385" s="147"/>
      <c r="V385" s="149"/>
      <c r="W385" s="188"/>
      <c r="X385" s="147"/>
      <c r="Y385" s="147"/>
      <c r="Z385" s="147"/>
      <c r="AA385" s="147"/>
    </row>
    <row r="386" spans="3:27" s="101" customFormat="1" x14ac:dyDescent="0.25">
      <c r="C386" s="268"/>
      <c r="D386" s="147"/>
      <c r="E386" s="148"/>
      <c r="F386" s="151"/>
      <c r="G386" s="148"/>
      <c r="H386" s="184"/>
      <c r="I386" s="151"/>
      <c r="J386" s="153"/>
      <c r="K386" s="147"/>
      <c r="L386" s="187"/>
      <c r="M386" s="147"/>
      <c r="N386" s="147"/>
      <c r="O386" s="187"/>
      <c r="P386" s="147"/>
      <c r="Q386" s="187"/>
      <c r="R386" s="154"/>
      <c r="S386" s="147"/>
      <c r="T386" s="154"/>
      <c r="U386" s="147"/>
      <c r="V386" s="149"/>
      <c r="W386" s="188"/>
      <c r="X386" s="147"/>
      <c r="Y386" s="147"/>
      <c r="Z386" s="147"/>
      <c r="AA386" s="147"/>
    </row>
    <row r="387" spans="3:27" s="101" customFormat="1" x14ac:dyDescent="0.25">
      <c r="C387" s="268"/>
      <c r="D387" s="147"/>
      <c r="E387" s="148"/>
      <c r="F387" s="151"/>
      <c r="G387" s="148"/>
      <c r="H387" s="184"/>
      <c r="I387" s="151"/>
      <c r="J387" s="153"/>
      <c r="K387" s="147"/>
      <c r="L387" s="187"/>
      <c r="M387" s="147"/>
      <c r="N387" s="147"/>
      <c r="O387" s="187"/>
      <c r="P387" s="147"/>
      <c r="Q387" s="187"/>
      <c r="R387" s="154"/>
      <c r="S387" s="147"/>
      <c r="T387" s="154"/>
      <c r="U387" s="147"/>
      <c r="V387" s="149"/>
      <c r="W387" s="188"/>
      <c r="X387" s="147"/>
      <c r="Y387" s="147"/>
      <c r="Z387" s="147"/>
      <c r="AA387" s="147"/>
    </row>
    <row r="388" spans="3:27" s="101" customFormat="1" x14ac:dyDescent="0.25">
      <c r="C388" s="268"/>
      <c r="D388" s="147"/>
      <c r="E388" s="148"/>
      <c r="F388" s="151"/>
      <c r="G388" s="148"/>
      <c r="H388" s="184"/>
      <c r="I388" s="151"/>
      <c r="J388" s="153"/>
      <c r="K388" s="147"/>
      <c r="L388" s="187"/>
      <c r="M388" s="147"/>
      <c r="N388" s="147"/>
      <c r="O388" s="187"/>
      <c r="P388" s="147"/>
      <c r="Q388" s="187"/>
      <c r="R388" s="154"/>
      <c r="S388" s="147"/>
      <c r="T388" s="154"/>
      <c r="U388" s="147"/>
      <c r="V388" s="149"/>
      <c r="W388" s="188"/>
      <c r="X388" s="147"/>
      <c r="Y388" s="147"/>
      <c r="Z388" s="147"/>
      <c r="AA388" s="147"/>
    </row>
    <row r="389" spans="3:27" s="101" customFormat="1" x14ac:dyDescent="0.25">
      <c r="C389" s="268"/>
      <c r="D389" s="147"/>
      <c r="E389" s="148"/>
      <c r="F389" s="151"/>
      <c r="G389" s="148"/>
      <c r="H389" s="184"/>
      <c r="I389" s="151"/>
      <c r="J389" s="153"/>
      <c r="K389" s="147"/>
      <c r="L389" s="187"/>
      <c r="M389" s="147"/>
      <c r="N389" s="147"/>
      <c r="O389" s="187"/>
      <c r="P389" s="147"/>
      <c r="Q389" s="187"/>
      <c r="R389" s="154"/>
      <c r="S389" s="147"/>
      <c r="T389" s="154"/>
      <c r="U389" s="147"/>
      <c r="V389" s="149"/>
      <c r="W389" s="188"/>
      <c r="X389" s="147"/>
      <c r="Y389" s="147"/>
      <c r="Z389" s="147"/>
      <c r="AA389" s="147"/>
    </row>
    <row r="390" spans="3:27" s="101" customFormat="1" x14ac:dyDescent="0.25">
      <c r="C390" s="268"/>
      <c r="D390" s="147"/>
      <c r="E390" s="148"/>
      <c r="F390" s="151"/>
      <c r="G390" s="148"/>
      <c r="H390" s="184"/>
      <c r="I390" s="151"/>
      <c r="J390" s="153"/>
      <c r="K390" s="147"/>
      <c r="L390" s="187"/>
      <c r="M390" s="147"/>
      <c r="N390" s="147"/>
      <c r="O390" s="187"/>
      <c r="P390" s="147"/>
      <c r="Q390" s="187"/>
      <c r="R390" s="154"/>
      <c r="S390" s="147"/>
      <c r="T390" s="154"/>
      <c r="U390" s="147"/>
      <c r="V390" s="149"/>
      <c r="W390" s="188"/>
      <c r="X390" s="147"/>
      <c r="Y390" s="147"/>
      <c r="Z390" s="147"/>
      <c r="AA390" s="147"/>
    </row>
    <row r="391" spans="3:27" s="101" customFormat="1" x14ac:dyDescent="0.25">
      <c r="C391" s="268"/>
      <c r="D391" s="147"/>
      <c r="E391" s="148"/>
      <c r="F391" s="151"/>
      <c r="G391" s="148"/>
      <c r="H391" s="184"/>
      <c r="I391" s="151"/>
      <c r="J391" s="153"/>
      <c r="K391" s="147"/>
      <c r="L391" s="187"/>
      <c r="M391" s="147"/>
      <c r="N391" s="147"/>
      <c r="O391" s="187"/>
      <c r="P391" s="147"/>
      <c r="Q391" s="187"/>
      <c r="R391" s="154"/>
      <c r="S391" s="147"/>
      <c r="T391" s="154"/>
      <c r="U391" s="147"/>
      <c r="V391" s="149"/>
      <c r="W391" s="188"/>
      <c r="X391" s="147"/>
      <c r="Y391" s="147"/>
      <c r="Z391" s="147"/>
      <c r="AA391" s="147"/>
    </row>
    <row r="392" spans="3:27" s="101" customFormat="1" x14ac:dyDescent="0.25">
      <c r="C392" s="268"/>
      <c r="D392" s="147"/>
      <c r="E392" s="148"/>
      <c r="F392" s="151"/>
      <c r="G392" s="148"/>
      <c r="H392" s="184"/>
      <c r="I392" s="151"/>
      <c r="J392" s="153"/>
      <c r="K392" s="147"/>
      <c r="L392" s="187"/>
      <c r="M392" s="147"/>
      <c r="N392" s="147"/>
      <c r="O392" s="187"/>
      <c r="P392" s="147"/>
      <c r="Q392" s="187"/>
      <c r="R392" s="154"/>
      <c r="S392" s="147"/>
      <c r="T392" s="154"/>
      <c r="U392" s="147"/>
      <c r="V392" s="149"/>
      <c r="W392" s="188"/>
      <c r="X392" s="147"/>
      <c r="Y392" s="147"/>
      <c r="Z392" s="147"/>
      <c r="AA392" s="147"/>
    </row>
    <row r="393" spans="3:27" s="101" customFormat="1" x14ac:dyDescent="0.25">
      <c r="C393" s="268"/>
      <c r="D393" s="147"/>
      <c r="E393" s="148"/>
      <c r="F393" s="151"/>
      <c r="G393" s="148"/>
      <c r="H393" s="184"/>
      <c r="I393" s="151"/>
      <c r="J393" s="153"/>
      <c r="K393" s="147"/>
      <c r="L393" s="187"/>
      <c r="M393" s="147"/>
      <c r="N393" s="147"/>
      <c r="O393" s="187"/>
      <c r="P393" s="147"/>
      <c r="Q393" s="187"/>
      <c r="R393" s="154"/>
      <c r="S393" s="147"/>
      <c r="T393" s="154"/>
      <c r="U393" s="147"/>
      <c r="V393" s="149"/>
      <c r="W393" s="188"/>
      <c r="X393" s="147"/>
      <c r="Y393" s="147"/>
      <c r="Z393" s="147"/>
      <c r="AA393" s="147"/>
    </row>
    <row r="394" spans="3:27" s="101" customFormat="1" x14ac:dyDescent="0.25">
      <c r="C394" s="268"/>
      <c r="D394" s="147"/>
      <c r="E394" s="148"/>
      <c r="F394" s="151"/>
      <c r="G394" s="148"/>
      <c r="H394" s="184"/>
      <c r="I394" s="151"/>
      <c r="J394" s="153"/>
      <c r="K394" s="147"/>
      <c r="L394" s="187"/>
      <c r="M394" s="147"/>
      <c r="N394" s="147"/>
      <c r="O394" s="187"/>
      <c r="P394" s="147"/>
      <c r="Q394" s="187"/>
      <c r="R394" s="154"/>
      <c r="S394" s="147"/>
      <c r="T394" s="154"/>
      <c r="U394" s="147"/>
      <c r="V394" s="149"/>
      <c r="W394" s="188"/>
      <c r="X394" s="147"/>
      <c r="Y394" s="147"/>
      <c r="Z394" s="147"/>
      <c r="AA394" s="147"/>
    </row>
    <row r="395" spans="3:27" s="101" customFormat="1" x14ac:dyDescent="0.25">
      <c r="C395" s="268"/>
      <c r="D395" s="147"/>
      <c r="E395" s="148"/>
      <c r="F395" s="151"/>
      <c r="G395" s="148"/>
      <c r="H395" s="184"/>
      <c r="I395" s="151"/>
      <c r="J395" s="153"/>
      <c r="K395" s="147"/>
      <c r="L395" s="187"/>
      <c r="M395" s="147"/>
      <c r="N395" s="147"/>
      <c r="O395" s="187"/>
      <c r="P395" s="147"/>
      <c r="Q395" s="187"/>
      <c r="R395" s="154"/>
      <c r="S395" s="147"/>
      <c r="T395" s="154"/>
      <c r="U395" s="147"/>
      <c r="V395" s="149"/>
      <c r="W395" s="188"/>
      <c r="X395" s="147"/>
      <c r="Y395" s="147"/>
      <c r="Z395" s="147"/>
      <c r="AA395" s="147"/>
    </row>
    <row r="396" spans="3:27" s="101" customFormat="1" x14ac:dyDescent="0.25">
      <c r="C396" s="268"/>
      <c r="D396" s="147"/>
      <c r="E396" s="148"/>
      <c r="F396" s="151"/>
      <c r="G396" s="148"/>
      <c r="H396" s="184"/>
      <c r="I396" s="151"/>
      <c r="J396" s="153"/>
      <c r="K396" s="147"/>
      <c r="L396" s="187"/>
      <c r="M396" s="147"/>
      <c r="N396" s="147"/>
      <c r="O396" s="187"/>
      <c r="P396" s="147"/>
      <c r="Q396" s="187"/>
      <c r="R396" s="154"/>
      <c r="S396" s="147"/>
      <c r="T396" s="154"/>
      <c r="U396" s="147"/>
      <c r="V396" s="149"/>
      <c r="W396" s="188"/>
      <c r="X396" s="147"/>
      <c r="Y396" s="147"/>
      <c r="Z396" s="147"/>
      <c r="AA396" s="147"/>
    </row>
    <row r="397" spans="3:27" s="101" customFormat="1" x14ac:dyDescent="0.25">
      <c r="C397" s="268"/>
      <c r="D397" s="147"/>
      <c r="E397" s="148"/>
      <c r="F397" s="151"/>
      <c r="G397" s="148"/>
      <c r="H397" s="184"/>
      <c r="I397" s="151"/>
      <c r="J397" s="153"/>
      <c r="K397" s="147"/>
      <c r="L397" s="187"/>
      <c r="M397" s="147"/>
      <c r="N397" s="147"/>
      <c r="O397" s="187"/>
      <c r="P397" s="147"/>
      <c r="Q397" s="187"/>
      <c r="R397" s="154"/>
      <c r="S397" s="147"/>
      <c r="T397" s="154"/>
      <c r="U397" s="147"/>
      <c r="V397" s="149"/>
      <c r="W397" s="188"/>
      <c r="X397" s="147"/>
      <c r="Y397" s="147"/>
      <c r="Z397" s="147"/>
      <c r="AA397" s="147"/>
    </row>
    <row r="398" spans="3:27" s="101" customFormat="1" x14ac:dyDescent="0.25">
      <c r="C398" s="268"/>
      <c r="D398" s="147"/>
      <c r="E398" s="148"/>
      <c r="F398" s="151"/>
      <c r="G398" s="148"/>
      <c r="H398" s="184"/>
      <c r="I398" s="151"/>
      <c r="J398" s="153"/>
      <c r="K398" s="147"/>
      <c r="L398" s="187"/>
      <c r="M398" s="147"/>
      <c r="N398" s="147"/>
      <c r="O398" s="187"/>
      <c r="P398" s="147"/>
      <c r="Q398" s="187"/>
      <c r="R398" s="154"/>
      <c r="S398" s="147"/>
      <c r="T398" s="154"/>
      <c r="U398" s="147"/>
      <c r="V398" s="149"/>
      <c r="W398" s="188"/>
      <c r="X398" s="147"/>
      <c r="Y398" s="147"/>
      <c r="Z398" s="147"/>
      <c r="AA398" s="147"/>
    </row>
    <row r="399" spans="3:27" s="101" customFormat="1" x14ac:dyDescent="0.25">
      <c r="C399" s="268"/>
      <c r="D399" s="147"/>
      <c r="E399" s="148"/>
      <c r="F399" s="151"/>
      <c r="G399" s="148"/>
      <c r="H399" s="184"/>
      <c r="I399" s="151"/>
      <c r="J399" s="153"/>
      <c r="K399" s="147"/>
      <c r="L399" s="187"/>
      <c r="M399" s="147"/>
      <c r="N399" s="147"/>
      <c r="O399" s="187"/>
      <c r="P399" s="147"/>
      <c r="Q399" s="187"/>
      <c r="R399" s="154"/>
      <c r="S399" s="147"/>
      <c r="T399" s="154"/>
      <c r="U399" s="147"/>
      <c r="V399" s="149"/>
      <c r="W399" s="188"/>
      <c r="X399" s="147"/>
      <c r="Y399" s="147"/>
      <c r="Z399" s="147"/>
      <c r="AA399" s="147"/>
    </row>
    <row r="400" spans="3:27" s="101" customFormat="1" x14ac:dyDescent="0.25">
      <c r="C400" s="268"/>
      <c r="D400" s="147"/>
      <c r="E400" s="148"/>
      <c r="F400" s="151"/>
      <c r="G400" s="148"/>
      <c r="H400" s="184"/>
      <c r="I400" s="151"/>
      <c r="J400" s="153"/>
      <c r="K400" s="147"/>
      <c r="L400" s="187"/>
      <c r="M400" s="147"/>
      <c r="N400" s="147"/>
      <c r="O400" s="187"/>
      <c r="P400" s="147"/>
      <c r="Q400" s="187"/>
      <c r="R400" s="154"/>
      <c r="S400" s="147"/>
      <c r="T400" s="154"/>
      <c r="U400" s="147"/>
      <c r="V400" s="149"/>
      <c r="W400" s="188"/>
      <c r="X400" s="147"/>
      <c r="Y400" s="147"/>
      <c r="Z400" s="147"/>
      <c r="AA400" s="147"/>
    </row>
    <row r="401" spans="3:27" s="101" customFormat="1" x14ac:dyDescent="0.25">
      <c r="C401" s="268"/>
      <c r="D401" s="147"/>
      <c r="E401" s="148"/>
      <c r="F401" s="151"/>
      <c r="G401" s="148"/>
      <c r="H401" s="184"/>
      <c r="I401" s="151"/>
      <c r="J401" s="153"/>
      <c r="K401" s="147"/>
      <c r="L401" s="187"/>
      <c r="M401" s="147"/>
      <c r="N401" s="147"/>
      <c r="O401" s="187"/>
      <c r="P401" s="147"/>
      <c r="Q401" s="187"/>
      <c r="R401" s="154"/>
      <c r="S401" s="147"/>
      <c r="T401" s="154"/>
      <c r="U401" s="147"/>
      <c r="V401" s="149"/>
      <c r="W401" s="188"/>
      <c r="X401" s="147"/>
      <c r="Y401" s="147"/>
      <c r="Z401" s="147"/>
      <c r="AA401" s="147"/>
    </row>
    <row r="402" spans="3:27" s="101" customFormat="1" x14ac:dyDescent="0.25">
      <c r="C402" s="268"/>
      <c r="D402" s="147"/>
      <c r="E402" s="148"/>
      <c r="F402" s="151"/>
      <c r="G402" s="148"/>
      <c r="H402" s="184"/>
      <c r="I402" s="151"/>
      <c r="J402" s="153"/>
      <c r="K402" s="147"/>
      <c r="L402" s="187"/>
      <c r="M402" s="147"/>
      <c r="N402" s="147"/>
      <c r="O402" s="187"/>
      <c r="P402" s="147"/>
      <c r="Q402" s="187"/>
      <c r="R402" s="154"/>
      <c r="S402" s="147"/>
      <c r="T402" s="154"/>
      <c r="U402" s="147"/>
      <c r="V402" s="149"/>
      <c r="W402" s="188"/>
      <c r="X402" s="147"/>
      <c r="Y402" s="147"/>
      <c r="Z402" s="147"/>
      <c r="AA402" s="147"/>
    </row>
    <row r="403" spans="3:27" s="101" customFormat="1" x14ac:dyDescent="0.25">
      <c r="C403" s="268"/>
      <c r="D403" s="147"/>
      <c r="E403" s="148"/>
      <c r="F403" s="151"/>
      <c r="G403" s="148"/>
      <c r="H403" s="184"/>
      <c r="I403" s="151"/>
      <c r="J403" s="153"/>
      <c r="K403" s="147"/>
      <c r="L403" s="187"/>
      <c r="M403" s="147"/>
      <c r="N403" s="147"/>
      <c r="O403" s="187"/>
      <c r="P403" s="147"/>
      <c r="Q403" s="187"/>
      <c r="R403" s="154"/>
      <c r="S403" s="147"/>
      <c r="T403" s="154"/>
      <c r="U403" s="147"/>
      <c r="V403" s="149"/>
      <c r="W403" s="188"/>
      <c r="X403" s="147"/>
      <c r="Y403" s="147"/>
      <c r="Z403" s="147"/>
      <c r="AA403" s="147"/>
    </row>
    <row r="404" spans="3:27" s="101" customFormat="1" x14ac:dyDescent="0.25">
      <c r="C404" s="268"/>
      <c r="D404" s="147"/>
      <c r="E404" s="148"/>
      <c r="F404" s="151"/>
      <c r="G404" s="148"/>
      <c r="H404" s="184"/>
      <c r="I404" s="151"/>
      <c r="J404" s="153"/>
      <c r="K404" s="147"/>
      <c r="L404" s="187"/>
      <c r="M404" s="147"/>
      <c r="N404" s="147"/>
      <c r="O404" s="187"/>
      <c r="P404" s="147"/>
      <c r="Q404" s="187"/>
      <c r="R404" s="154"/>
      <c r="S404" s="147"/>
      <c r="T404" s="154"/>
      <c r="U404" s="147"/>
      <c r="V404" s="149"/>
      <c r="W404" s="188"/>
      <c r="X404" s="147"/>
      <c r="Y404" s="147"/>
      <c r="Z404" s="147"/>
      <c r="AA404" s="147"/>
    </row>
    <row r="405" spans="3:27" s="101" customFormat="1" x14ac:dyDescent="0.25">
      <c r="C405" s="268"/>
      <c r="D405" s="147"/>
      <c r="E405" s="148"/>
      <c r="F405" s="151"/>
      <c r="G405" s="148"/>
      <c r="H405" s="184"/>
      <c r="I405" s="151"/>
      <c r="J405" s="153"/>
      <c r="K405" s="147"/>
      <c r="L405" s="187"/>
      <c r="M405" s="147"/>
      <c r="N405" s="147"/>
      <c r="O405" s="187"/>
      <c r="P405" s="147"/>
      <c r="Q405" s="187"/>
      <c r="R405" s="154"/>
      <c r="S405" s="147"/>
      <c r="T405" s="154"/>
      <c r="U405" s="147"/>
      <c r="V405" s="149"/>
      <c r="W405" s="188"/>
      <c r="X405" s="147"/>
      <c r="Y405" s="147"/>
      <c r="Z405" s="147"/>
      <c r="AA405" s="147"/>
    </row>
    <row r="406" spans="3:27" s="101" customFormat="1" x14ac:dyDescent="0.25">
      <c r="C406" s="268"/>
      <c r="D406" s="147"/>
      <c r="E406" s="148"/>
      <c r="F406" s="151"/>
      <c r="G406" s="148"/>
      <c r="H406" s="184"/>
      <c r="I406" s="151"/>
      <c r="J406" s="153"/>
      <c r="K406" s="147"/>
      <c r="L406" s="187"/>
      <c r="M406" s="147"/>
      <c r="N406" s="147"/>
      <c r="O406" s="187"/>
      <c r="P406" s="147"/>
      <c r="Q406" s="187"/>
      <c r="R406" s="154"/>
      <c r="S406" s="147"/>
      <c r="T406" s="154"/>
      <c r="U406" s="147"/>
      <c r="V406" s="149"/>
      <c r="W406" s="188"/>
      <c r="X406" s="147"/>
      <c r="Y406" s="147"/>
      <c r="Z406" s="147"/>
      <c r="AA406" s="147"/>
    </row>
    <row r="407" spans="3:27" s="101" customFormat="1" x14ac:dyDescent="0.25">
      <c r="C407" s="268"/>
      <c r="D407" s="147"/>
      <c r="E407" s="148"/>
      <c r="F407" s="151"/>
      <c r="G407" s="148"/>
      <c r="H407" s="184"/>
      <c r="I407" s="151"/>
      <c r="J407" s="153"/>
      <c r="K407" s="147"/>
      <c r="L407" s="187"/>
      <c r="M407" s="147"/>
      <c r="N407" s="147"/>
      <c r="O407" s="187"/>
      <c r="P407" s="147"/>
      <c r="Q407" s="187"/>
      <c r="R407" s="154"/>
      <c r="S407" s="147"/>
      <c r="T407" s="154"/>
      <c r="U407" s="147"/>
      <c r="V407" s="149"/>
      <c r="W407" s="188"/>
      <c r="X407" s="147"/>
      <c r="Y407" s="147"/>
      <c r="Z407" s="147"/>
      <c r="AA407" s="147"/>
    </row>
    <row r="408" spans="3:27" s="101" customFormat="1" x14ac:dyDescent="0.25">
      <c r="C408" s="268"/>
      <c r="D408" s="147"/>
      <c r="E408" s="148"/>
      <c r="F408" s="151"/>
      <c r="G408" s="148"/>
      <c r="H408" s="184"/>
      <c r="I408" s="151"/>
      <c r="J408" s="153"/>
      <c r="K408" s="147"/>
      <c r="L408" s="187"/>
      <c r="M408" s="147"/>
      <c r="N408" s="147"/>
      <c r="O408" s="187"/>
      <c r="P408" s="147"/>
      <c r="Q408" s="187"/>
      <c r="R408" s="154"/>
      <c r="S408" s="147"/>
      <c r="T408" s="154"/>
      <c r="U408" s="147"/>
      <c r="V408" s="149"/>
      <c r="W408" s="188"/>
      <c r="X408" s="147"/>
      <c r="Y408" s="147"/>
      <c r="Z408" s="147"/>
      <c r="AA408" s="147"/>
    </row>
    <row r="409" spans="3:27" s="101" customFormat="1" x14ac:dyDescent="0.25">
      <c r="C409" s="268"/>
      <c r="D409" s="147"/>
      <c r="E409" s="148"/>
      <c r="F409" s="151"/>
      <c r="G409" s="148"/>
      <c r="H409" s="184"/>
      <c r="I409" s="151"/>
      <c r="J409" s="153"/>
      <c r="K409" s="147"/>
      <c r="L409" s="187"/>
      <c r="M409" s="147"/>
      <c r="N409" s="147"/>
      <c r="O409" s="187"/>
      <c r="P409" s="147"/>
      <c r="Q409" s="187"/>
      <c r="R409" s="154"/>
      <c r="S409" s="147"/>
      <c r="T409" s="154"/>
      <c r="U409" s="147"/>
      <c r="V409" s="149"/>
      <c r="W409" s="188"/>
      <c r="X409" s="147"/>
      <c r="Y409" s="147"/>
      <c r="Z409" s="147"/>
      <c r="AA409" s="147"/>
    </row>
    <row r="410" spans="3:27" s="101" customFormat="1" x14ac:dyDescent="0.25">
      <c r="C410" s="268"/>
      <c r="D410" s="147"/>
      <c r="E410" s="148"/>
      <c r="F410" s="151"/>
      <c r="G410" s="148"/>
      <c r="H410" s="184"/>
      <c r="I410" s="151"/>
      <c r="J410" s="153"/>
      <c r="K410" s="147"/>
      <c r="L410" s="187"/>
      <c r="M410" s="147"/>
      <c r="N410" s="147"/>
      <c r="O410" s="187"/>
      <c r="P410" s="147"/>
      <c r="Q410" s="187"/>
      <c r="R410" s="154"/>
      <c r="S410" s="147"/>
      <c r="T410" s="154"/>
      <c r="U410" s="147"/>
      <c r="V410" s="149"/>
      <c r="W410" s="188"/>
      <c r="X410" s="147"/>
      <c r="Y410" s="147"/>
      <c r="Z410" s="147"/>
      <c r="AA410" s="147"/>
    </row>
    <row r="411" spans="3:27" s="101" customFormat="1" x14ac:dyDescent="0.25">
      <c r="C411" s="268"/>
      <c r="D411" s="147"/>
      <c r="E411" s="148"/>
      <c r="F411" s="151"/>
      <c r="G411" s="148"/>
      <c r="H411" s="184"/>
      <c r="I411" s="151"/>
      <c r="J411" s="153"/>
      <c r="K411" s="147"/>
      <c r="L411" s="187"/>
      <c r="M411" s="147"/>
      <c r="N411" s="147"/>
      <c r="O411" s="187"/>
      <c r="P411" s="147"/>
      <c r="Q411" s="187"/>
      <c r="R411" s="154"/>
      <c r="S411" s="147"/>
      <c r="T411" s="154"/>
      <c r="U411" s="147"/>
      <c r="V411" s="149"/>
      <c r="W411" s="188"/>
      <c r="X411" s="147"/>
      <c r="Y411" s="147"/>
      <c r="Z411" s="147"/>
      <c r="AA411" s="147"/>
    </row>
    <row r="412" spans="3:27" s="101" customFormat="1" x14ac:dyDescent="0.25">
      <c r="C412" s="268"/>
      <c r="D412" s="147"/>
      <c r="E412" s="148"/>
      <c r="F412" s="151"/>
      <c r="G412" s="148"/>
      <c r="H412" s="184"/>
      <c r="I412" s="151"/>
      <c r="J412" s="153"/>
      <c r="K412" s="147"/>
      <c r="L412" s="187"/>
      <c r="M412" s="147"/>
      <c r="N412" s="147"/>
      <c r="O412" s="187"/>
      <c r="P412" s="147"/>
      <c r="Q412" s="187"/>
      <c r="R412" s="154"/>
      <c r="S412" s="147"/>
      <c r="T412" s="154"/>
      <c r="U412" s="147"/>
      <c r="V412" s="149"/>
      <c r="W412" s="188"/>
      <c r="X412" s="147"/>
      <c r="Y412" s="147"/>
      <c r="Z412" s="147"/>
      <c r="AA412" s="147"/>
    </row>
    <row r="413" spans="3:27" s="101" customFormat="1" x14ac:dyDescent="0.25">
      <c r="C413" s="268"/>
      <c r="D413" s="147"/>
      <c r="E413" s="148"/>
      <c r="F413" s="151"/>
      <c r="G413" s="148"/>
      <c r="H413" s="184"/>
      <c r="I413" s="151"/>
      <c r="J413" s="153"/>
      <c r="K413" s="147"/>
      <c r="L413" s="187"/>
      <c r="M413" s="147"/>
      <c r="N413" s="147"/>
      <c r="O413" s="187"/>
      <c r="P413" s="147"/>
      <c r="Q413" s="187"/>
      <c r="R413" s="154"/>
      <c r="S413" s="147"/>
      <c r="T413" s="154"/>
      <c r="U413" s="147"/>
      <c r="V413" s="149"/>
      <c r="W413" s="188"/>
      <c r="X413" s="147"/>
      <c r="Y413" s="147"/>
      <c r="Z413" s="147"/>
      <c r="AA413" s="147"/>
    </row>
    <row r="414" spans="3:27" s="101" customFormat="1" x14ac:dyDescent="0.25">
      <c r="C414" s="268"/>
      <c r="D414" s="147"/>
      <c r="E414" s="148"/>
      <c r="F414" s="151"/>
      <c r="G414" s="148"/>
      <c r="H414" s="184"/>
      <c r="I414" s="151"/>
      <c r="J414" s="153"/>
      <c r="K414" s="147"/>
      <c r="L414" s="187"/>
      <c r="M414" s="147"/>
      <c r="N414" s="147"/>
      <c r="O414" s="187"/>
      <c r="P414" s="147"/>
      <c r="Q414" s="187"/>
      <c r="R414" s="154"/>
      <c r="S414" s="147"/>
      <c r="T414" s="154"/>
      <c r="U414" s="147"/>
      <c r="V414" s="149"/>
      <c r="W414" s="188"/>
      <c r="X414" s="147"/>
      <c r="Y414" s="147"/>
      <c r="Z414" s="147"/>
      <c r="AA414" s="147"/>
    </row>
    <row r="415" spans="3:27" s="101" customFormat="1" x14ac:dyDescent="0.25">
      <c r="C415" s="268"/>
      <c r="D415" s="147"/>
      <c r="E415" s="148"/>
      <c r="F415" s="151"/>
      <c r="G415" s="148"/>
      <c r="H415" s="184"/>
      <c r="I415" s="151"/>
      <c r="J415" s="153"/>
      <c r="K415" s="147"/>
      <c r="L415" s="187"/>
      <c r="M415" s="147"/>
      <c r="N415" s="147"/>
      <c r="O415" s="187"/>
      <c r="P415" s="147"/>
      <c r="Q415" s="187"/>
      <c r="R415" s="154"/>
      <c r="S415" s="147"/>
      <c r="T415" s="154"/>
      <c r="U415" s="147"/>
      <c r="V415" s="149"/>
      <c r="W415" s="188"/>
      <c r="X415" s="147"/>
      <c r="Y415" s="147"/>
      <c r="Z415" s="147"/>
      <c r="AA415" s="147"/>
    </row>
    <row r="416" spans="3:27" s="101" customFormat="1" x14ac:dyDescent="0.25">
      <c r="C416" s="268"/>
      <c r="D416" s="147"/>
      <c r="E416" s="148"/>
      <c r="F416" s="151"/>
      <c r="G416" s="148"/>
      <c r="H416" s="184"/>
      <c r="I416" s="151"/>
      <c r="J416" s="153"/>
      <c r="K416" s="147"/>
      <c r="L416" s="187"/>
      <c r="M416" s="147"/>
      <c r="N416" s="147"/>
      <c r="O416" s="187"/>
      <c r="P416" s="147"/>
      <c r="Q416" s="187"/>
      <c r="R416" s="154"/>
      <c r="S416" s="147"/>
      <c r="T416" s="154"/>
      <c r="U416" s="147"/>
      <c r="V416" s="149"/>
      <c r="W416" s="188"/>
      <c r="X416" s="147"/>
      <c r="Y416" s="147"/>
      <c r="Z416" s="147"/>
      <c r="AA416" s="147"/>
    </row>
    <row r="417" spans="3:27" s="101" customFormat="1" x14ac:dyDescent="0.25">
      <c r="C417" s="268"/>
      <c r="D417" s="147"/>
      <c r="E417" s="148"/>
      <c r="F417" s="151"/>
      <c r="G417" s="148"/>
      <c r="H417" s="184"/>
      <c r="I417" s="151"/>
      <c r="J417" s="153"/>
      <c r="K417" s="147"/>
      <c r="L417" s="187"/>
      <c r="M417" s="147"/>
      <c r="N417" s="147"/>
      <c r="O417" s="187"/>
      <c r="P417" s="147"/>
      <c r="Q417" s="187"/>
      <c r="R417" s="154"/>
      <c r="S417" s="147"/>
      <c r="T417" s="154"/>
      <c r="U417" s="147"/>
      <c r="V417" s="149"/>
      <c r="W417" s="188"/>
      <c r="X417" s="147"/>
      <c r="Y417" s="147"/>
      <c r="Z417" s="147"/>
      <c r="AA417" s="147"/>
    </row>
    <row r="418" spans="3:27" s="101" customFormat="1" x14ac:dyDescent="0.25">
      <c r="C418" s="268"/>
      <c r="D418" s="147"/>
      <c r="E418" s="148"/>
      <c r="F418" s="151"/>
      <c r="G418" s="148"/>
      <c r="H418" s="184"/>
      <c r="I418" s="151"/>
      <c r="J418" s="153"/>
      <c r="K418" s="147"/>
      <c r="L418" s="187"/>
      <c r="M418" s="147"/>
      <c r="N418" s="147"/>
      <c r="O418" s="187"/>
      <c r="P418" s="147"/>
      <c r="Q418" s="187"/>
      <c r="R418" s="154"/>
      <c r="S418" s="147"/>
      <c r="T418" s="154"/>
      <c r="U418" s="147"/>
      <c r="V418" s="149"/>
      <c r="W418" s="188"/>
      <c r="X418" s="147"/>
      <c r="Y418" s="147"/>
      <c r="Z418" s="147"/>
      <c r="AA418" s="147"/>
    </row>
    <row r="419" spans="3:27" s="101" customFormat="1" x14ac:dyDescent="0.25">
      <c r="C419" s="268"/>
      <c r="D419" s="147"/>
      <c r="E419" s="148"/>
      <c r="F419" s="151"/>
      <c r="G419" s="148"/>
      <c r="H419" s="184"/>
      <c r="I419" s="151"/>
      <c r="J419" s="153"/>
      <c r="K419" s="147"/>
      <c r="L419" s="187"/>
      <c r="M419" s="147"/>
      <c r="N419" s="147"/>
      <c r="O419" s="187"/>
      <c r="P419" s="147"/>
      <c r="Q419" s="187"/>
      <c r="R419" s="154"/>
      <c r="S419" s="147"/>
      <c r="T419" s="154"/>
      <c r="U419" s="147"/>
      <c r="V419" s="149"/>
      <c r="W419" s="188"/>
      <c r="X419" s="147"/>
      <c r="Y419" s="147"/>
      <c r="Z419" s="147"/>
      <c r="AA419" s="147"/>
    </row>
    <row r="420" spans="3:27" s="101" customFormat="1" x14ac:dyDescent="0.25">
      <c r="C420" s="268"/>
      <c r="D420" s="147"/>
      <c r="E420" s="148"/>
      <c r="F420" s="151"/>
      <c r="G420" s="148"/>
      <c r="H420" s="184"/>
      <c r="I420" s="151"/>
      <c r="J420" s="153"/>
      <c r="K420" s="147"/>
      <c r="L420" s="187"/>
      <c r="M420" s="147"/>
      <c r="N420" s="147"/>
      <c r="O420" s="187"/>
      <c r="P420" s="147"/>
      <c r="Q420" s="187"/>
      <c r="R420" s="154"/>
      <c r="S420" s="147"/>
      <c r="T420" s="154"/>
      <c r="U420" s="147"/>
      <c r="V420" s="149"/>
      <c r="W420" s="188"/>
      <c r="X420" s="147"/>
      <c r="Y420" s="147"/>
      <c r="Z420" s="147"/>
      <c r="AA420" s="147"/>
    </row>
    <row r="421" spans="3:27" s="101" customFormat="1" x14ac:dyDescent="0.25">
      <c r="C421" s="268"/>
      <c r="D421" s="147"/>
      <c r="E421" s="148"/>
      <c r="F421" s="151"/>
      <c r="G421" s="148"/>
      <c r="H421" s="184"/>
      <c r="I421" s="151"/>
      <c r="J421" s="153"/>
      <c r="K421" s="147"/>
      <c r="L421" s="187"/>
      <c r="M421" s="147"/>
      <c r="N421" s="147"/>
      <c r="O421" s="187"/>
      <c r="P421" s="147"/>
      <c r="Q421" s="187"/>
      <c r="R421" s="154"/>
      <c r="S421" s="147"/>
      <c r="T421" s="154"/>
      <c r="U421" s="147"/>
      <c r="V421" s="149"/>
      <c r="W421" s="188"/>
      <c r="X421" s="147"/>
      <c r="Y421" s="147"/>
      <c r="Z421" s="147"/>
      <c r="AA421" s="147"/>
    </row>
    <row r="422" spans="3:27" s="101" customFormat="1" x14ac:dyDescent="0.25">
      <c r="C422" s="268"/>
      <c r="D422" s="147"/>
      <c r="E422" s="148"/>
      <c r="F422" s="151"/>
      <c r="G422" s="148"/>
      <c r="H422" s="184"/>
      <c r="I422" s="151"/>
      <c r="J422" s="153"/>
      <c r="K422" s="147"/>
      <c r="L422" s="187"/>
      <c r="M422" s="147"/>
      <c r="N422" s="147"/>
      <c r="O422" s="187"/>
      <c r="P422" s="147"/>
      <c r="Q422" s="187"/>
      <c r="R422" s="154"/>
      <c r="S422" s="147"/>
      <c r="T422" s="154"/>
      <c r="U422" s="147"/>
      <c r="V422" s="149"/>
      <c r="W422" s="188"/>
      <c r="X422" s="147"/>
      <c r="Y422" s="147"/>
      <c r="Z422" s="147"/>
      <c r="AA422" s="147"/>
    </row>
    <row r="423" spans="3:27" s="101" customFormat="1" x14ac:dyDescent="0.25">
      <c r="C423" s="268"/>
      <c r="D423" s="147"/>
      <c r="E423" s="148"/>
      <c r="F423" s="151"/>
      <c r="G423" s="148"/>
      <c r="H423" s="184"/>
      <c r="I423" s="151"/>
      <c r="J423" s="153"/>
      <c r="K423" s="147"/>
      <c r="L423" s="187"/>
      <c r="M423" s="147"/>
      <c r="N423" s="147"/>
      <c r="O423" s="187"/>
      <c r="P423" s="147"/>
      <c r="Q423" s="187"/>
      <c r="R423" s="154"/>
      <c r="S423" s="147"/>
      <c r="T423" s="154"/>
      <c r="U423" s="147"/>
      <c r="V423" s="149"/>
      <c r="W423" s="188"/>
      <c r="X423" s="147"/>
      <c r="Y423" s="147"/>
      <c r="Z423" s="147"/>
      <c r="AA423" s="147"/>
    </row>
    <row r="424" spans="3:27" s="101" customFormat="1" x14ac:dyDescent="0.25">
      <c r="C424" s="268"/>
      <c r="D424" s="147"/>
      <c r="E424" s="148"/>
      <c r="F424" s="151"/>
      <c r="G424" s="148"/>
      <c r="H424" s="184"/>
      <c r="I424" s="151"/>
      <c r="J424" s="153"/>
      <c r="K424" s="147"/>
      <c r="L424" s="187"/>
      <c r="M424" s="147"/>
      <c r="N424" s="147"/>
      <c r="O424" s="187"/>
      <c r="P424" s="147"/>
      <c r="Q424" s="187"/>
      <c r="R424" s="154"/>
      <c r="S424" s="147"/>
      <c r="T424" s="154"/>
      <c r="U424" s="147"/>
      <c r="V424" s="149"/>
      <c r="W424" s="188"/>
      <c r="X424" s="147"/>
      <c r="Y424" s="147"/>
      <c r="Z424" s="147"/>
      <c r="AA424" s="147"/>
    </row>
    <row r="425" spans="3:27" s="101" customFormat="1" x14ac:dyDescent="0.25">
      <c r="C425" s="268"/>
      <c r="D425" s="147"/>
      <c r="E425" s="148"/>
      <c r="F425" s="151"/>
      <c r="G425" s="148"/>
      <c r="H425" s="184"/>
      <c r="I425" s="151"/>
      <c r="J425" s="153"/>
      <c r="K425" s="147"/>
      <c r="L425" s="187"/>
      <c r="M425" s="147"/>
      <c r="N425" s="147"/>
      <c r="O425" s="187"/>
      <c r="P425" s="147"/>
      <c r="Q425" s="187"/>
      <c r="R425" s="154"/>
      <c r="S425" s="147"/>
      <c r="T425" s="154"/>
      <c r="U425" s="147"/>
      <c r="V425" s="149"/>
      <c r="W425" s="188"/>
      <c r="X425" s="147"/>
      <c r="Y425" s="147"/>
      <c r="Z425" s="147"/>
      <c r="AA425" s="147"/>
    </row>
    <row r="426" spans="3:27" s="101" customFormat="1" x14ac:dyDescent="0.25">
      <c r="C426" s="268"/>
      <c r="D426" s="147"/>
      <c r="E426" s="148"/>
      <c r="F426" s="151"/>
      <c r="G426" s="148"/>
      <c r="H426" s="184"/>
      <c r="I426" s="151"/>
      <c r="J426" s="153"/>
      <c r="K426" s="147"/>
      <c r="L426" s="187"/>
      <c r="M426" s="147"/>
      <c r="N426" s="147"/>
      <c r="O426" s="187"/>
      <c r="P426" s="147"/>
      <c r="Q426" s="187"/>
      <c r="R426" s="154"/>
      <c r="S426" s="147"/>
      <c r="T426" s="154"/>
      <c r="U426" s="147"/>
      <c r="V426" s="149"/>
      <c r="W426" s="188"/>
      <c r="X426" s="147"/>
      <c r="Y426" s="147"/>
      <c r="Z426" s="147"/>
      <c r="AA426" s="147"/>
    </row>
    <row r="427" spans="3:27" s="101" customFormat="1" x14ac:dyDescent="0.25">
      <c r="C427" s="268"/>
      <c r="D427" s="147"/>
      <c r="E427" s="148"/>
      <c r="F427" s="151"/>
      <c r="G427" s="148"/>
      <c r="H427" s="184"/>
      <c r="I427" s="151"/>
      <c r="J427" s="153"/>
      <c r="K427" s="147"/>
      <c r="L427" s="187"/>
      <c r="M427" s="147"/>
      <c r="N427" s="147"/>
      <c r="O427" s="187"/>
      <c r="P427" s="147"/>
      <c r="Q427" s="187"/>
      <c r="R427" s="154"/>
      <c r="S427" s="147"/>
      <c r="T427" s="154"/>
      <c r="U427" s="147"/>
      <c r="V427" s="149"/>
      <c r="W427" s="188"/>
      <c r="X427" s="147"/>
      <c r="Y427" s="147"/>
      <c r="Z427" s="147"/>
      <c r="AA427" s="147"/>
    </row>
    <row r="428" spans="3:27" s="101" customFormat="1" x14ac:dyDescent="0.25">
      <c r="C428" s="268"/>
      <c r="D428" s="147"/>
      <c r="E428" s="148"/>
      <c r="F428" s="151"/>
      <c r="G428" s="148"/>
      <c r="H428" s="184"/>
      <c r="I428" s="151"/>
      <c r="J428" s="153"/>
      <c r="K428" s="147"/>
      <c r="L428" s="187"/>
      <c r="M428" s="147"/>
      <c r="N428" s="147"/>
      <c r="O428" s="187"/>
      <c r="P428" s="147"/>
      <c r="Q428" s="187"/>
      <c r="R428" s="154"/>
      <c r="S428" s="147"/>
      <c r="T428" s="154"/>
      <c r="U428" s="147"/>
      <c r="V428" s="149"/>
      <c r="W428" s="188"/>
      <c r="X428" s="147"/>
      <c r="Y428" s="147"/>
      <c r="Z428" s="147"/>
      <c r="AA428" s="147"/>
    </row>
    <row r="429" spans="3:27" s="101" customFormat="1" x14ac:dyDescent="0.25">
      <c r="C429" s="268"/>
      <c r="D429" s="147"/>
      <c r="E429" s="148"/>
      <c r="F429" s="151"/>
      <c r="G429" s="148"/>
      <c r="H429" s="184"/>
      <c r="I429" s="151"/>
      <c r="J429" s="153"/>
      <c r="K429" s="147"/>
      <c r="L429" s="187"/>
      <c r="M429" s="147"/>
      <c r="N429" s="147"/>
      <c r="O429" s="187"/>
      <c r="P429" s="147"/>
      <c r="Q429" s="187"/>
      <c r="R429" s="154"/>
      <c r="S429" s="147"/>
      <c r="T429" s="154"/>
      <c r="U429" s="147"/>
      <c r="V429" s="149"/>
      <c r="W429" s="188"/>
      <c r="X429" s="147"/>
      <c r="Y429" s="147"/>
      <c r="Z429" s="147"/>
      <c r="AA429" s="147"/>
    </row>
    <row r="430" spans="3:27" s="101" customFormat="1" x14ac:dyDescent="0.25">
      <c r="C430" s="268"/>
      <c r="D430" s="147"/>
      <c r="E430" s="148"/>
      <c r="F430" s="151"/>
      <c r="G430" s="148"/>
      <c r="H430" s="184"/>
      <c r="I430" s="151"/>
      <c r="J430" s="153"/>
      <c r="K430" s="147"/>
      <c r="L430" s="187"/>
      <c r="M430" s="147"/>
      <c r="N430" s="147"/>
      <c r="O430" s="187"/>
      <c r="P430" s="147"/>
      <c r="Q430" s="187"/>
      <c r="R430" s="154"/>
      <c r="S430" s="147"/>
      <c r="T430" s="154"/>
      <c r="U430" s="147"/>
      <c r="V430" s="149"/>
      <c r="W430" s="188"/>
      <c r="X430" s="147"/>
      <c r="Y430" s="147"/>
      <c r="Z430" s="147"/>
      <c r="AA430" s="147"/>
    </row>
    <row r="431" spans="3:27" s="101" customFormat="1" x14ac:dyDescent="0.25">
      <c r="C431" s="268"/>
      <c r="D431" s="147"/>
      <c r="E431" s="148"/>
      <c r="F431" s="151"/>
      <c r="G431" s="148"/>
      <c r="H431" s="184"/>
      <c r="I431" s="151"/>
      <c r="J431" s="153"/>
      <c r="K431" s="147"/>
      <c r="L431" s="187"/>
      <c r="M431" s="147"/>
      <c r="N431" s="147"/>
      <c r="O431" s="187"/>
      <c r="P431" s="147"/>
      <c r="Q431" s="187"/>
      <c r="R431" s="154"/>
      <c r="S431" s="147"/>
      <c r="T431" s="154"/>
      <c r="U431" s="147"/>
      <c r="V431" s="149"/>
      <c r="W431" s="188"/>
      <c r="X431" s="147"/>
      <c r="Y431" s="147"/>
      <c r="Z431" s="147"/>
      <c r="AA431" s="147"/>
    </row>
    <row r="432" spans="3:27" s="101" customFormat="1" x14ac:dyDescent="0.25">
      <c r="C432" s="268"/>
      <c r="D432" s="147"/>
      <c r="E432" s="148"/>
      <c r="F432" s="151"/>
      <c r="G432" s="148"/>
      <c r="H432" s="184"/>
      <c r="I432" s="151"/>
      <c r="J432" s="153"/>
      <c r="K432" s="147"/>
      <c r="L432" s="187"/>
      <c r="M432" s="147"/>
      <c r="N432" s="147"/>
      <c r="O432" s="187"/>
      <c r="P432" s="147"/>
      <c r="Q432" s="187"/>
      <c r="R432" s="154"/>
      <c r="S432" s="147"/>
      <c r="T432" s="154"/>
      <c r="U432" s="147"/>
      <c r="V432" s="149"/>
      <c r="W432" s="188"/>
      <c r="X432" s="147"/>
      <c r="Y432" s="147"/>
      <c r="Z432" s="147"/>
      <c r="AA432" s="147"/>
    </row>
    <row r="433" spans="3:27" s="101" customFormat="1" x14ac:dyDescent="0.25">
      <c r="C433" s="268"/>
      <c r="D433" s="147"/>
      <c r="E433" s="148"/>
      <c r="F433" s="151"/>
      <c r="G433" s="148"/>
      <c r="H433" s="184"/>
      <c r="I433" s="151"/>
      <c r="J433" s="153"/>
      <c r="K433" s="147"/>
      <c r="L433" s="187"/>
      <c r="M433" s="147"/>
      <c r="N433" s="147"/>
      <c r="O433" s="187"/>
      <c r="P433" s="147"/>
      <c r="Q433" s="187"/>
      <c r="R433" s="154"/>
      <c r="S433" s="147"/>
      <c r="T433" s="154"/>
      <c r="U433" s="147"/>
      <c r="V433" s="149"/>
      <c r="W433" s="188"/>
      <c r="X433" s="147"/>
      <c r="Y433" s="147"/>
      <c r="Z433" s="147"/>
      <c r="AA433" s="147"/>
    </row>
    <row r="434" spans="3:27" s="101" customFormat="1" x14ac:dyDescent="0.25">
      <c r="C434" s="268"/>
      <c r="D434" s="147"/>
      <c r="E434" s="148"/>
      <c r="F434" s="151"/>
      <c r="G434" s="148"/>
      <c r="H434" s="184"/>
      <c r="I434" s="151"/>
      <c r="J434" s="153"/>
      <c r="K434" s="147"/>
      <c r="L434" s="187"/>
      <c r="M434" s="147"/>
      <c r="N434" s="147"/>
      <c r="O434" s="187"/>
      <c r="P434" s="147"/>
      <c r="Q434" s="187"/>
      <c r="R434" s="154"/>
      <c r="S434" s="147"/>
      <c r="T434" s="154"/>
      <c r="U434" s="147"/>
      <c r="V434" s="149"/>
      <c r="W434" s="188"/>
      <c r="X434" s="147"/>
      <c r="Y434" s="147"/>
      <c r="Z434" s="147"/>
      <c r="AA434" s="147"/>
    </row>
    <row r="435" spans="3:27" s="101" customFormat="1" x14ac:dyDescent="0.25">
      <c r="C435" s="268"/>
      <c r="D435" s="147"/>
      <c r="E435" s="148"/>
      <c r="F435" s="151"/>
      <c r="G435" s="148"/>
      <c r="H435" s="184"/>
      <c r="I435" s="151"/>
      <c r="J435" s="153"/>
      <c r="K435" s="147"/>
      <c r="L435" s="187"/>
      <c r="M435" s="147"/>
      <c r="N435" s="147"/>
      <c r="O435" s="187"/>
      <c r="P435" s="147"/>
      <c r="Q435" s="187"/>
      <c r="R435" s="154"/>
      <c r="S435" s="147"/>
      <c r="T435" s="154"/>
      <c r="U435" s="147"/>
      <c r="V435" s="149"/>
      <c r="W435" s="188"/>
      <c r="X435" s="147"/>
      <c r="Y435" s="147"/>
      <c r="Z435" s="147"/>
      <c r="AA435" s="147"/>
    </row>
    <row r="436" spans="3:27" s="101" customFormat="1" x14ac:dyDescent="0.25">
      <c r="C436" s="268"/>
      <c r="D436" s="147"/>
      <c r="E436" s="148"/>
      <c r="F436" s="151"/>
      <c r="G436" s="148"/>
      <c r="H436" s="184"/>
      <c r="I436" s="151"/>
      <c r="J436" s="153"/>
      <c r="K436" s="147"/>
      <c r="L436" s="187"/>
      <c r="M436" s="147"/>
      <c r="N436" s="147"/>
      <c r="O436" s="187"/>
      <c r="P436" s="147"/>
      <c r="Q436" s="187"/>
      <c r="R436" s="154"/>
      <c r="S436" s="147"/>
      <c r="T436" s="154"/>
      <c r="U436" s="147"/>
      <c r="V436" s="149"/>
      <c r="W436" s="188"/>
      <c r="X436" s="147"/>
      <c r="Y436" s="147"/>
      <c r="Z436" s="147"/>
      <c r="AA436" s="147"/>
    </row>
    <row r="437" spans="3:27" s="101" customFormat="1" x14ac:dyDescent="0.25">
      <c r="C437" s="268"/>
      <c r="D437" s="147"/>
      <c r="E437" s="148"/>
      <c r="F437" s="151"/>
      <c r="G437" s="148"/>
      <c r="H437" s="184"/>
      <c r="I437" s="151"/>
      <c r="J437" s="153"/>
      <c r="K437" s="147"/>
      <c r="L437" s="187"/>
      <c r="M437" s="147"/>
      <c r="N437" s="147"/>
      <c r="O437" s="187"/>
      <c r="P437" s="147"/>
      <c r="Q437" s="187"/>
      <c r="R437" s="154"/>
      <c r="S437" s="147"/>
      <c r="T437" s="154"/>
      <c r="U437" s="147"/>
      <c r="V437" s="149"/>
      <c r="W437" s="188"/>
      <c r="X437" s="147"/>
      <c r="Y437" s="147"/>
      <c r="Z437" s="147"/>
      <c r="AA437" s="147"/>
    </row>
    <row r="438" spans="3:27" s="101" customFormat="1" x14ac:dyDescent="0.25">
      <c r="C438" s="268"/>
      <c r="D438" s="147"/>
      <c r="E438" s="148"/>
      <c r="F438" s="151"/>
      <c r="G438" s="148"/>
      <c r="H438" s="184"/>
      <c r="I438" s="151"/>
      <c r="J438" s="153"/>
      <c r="K438" s="147"/>
      <c r="L438" s="187"/>
      <c r="M438" s="147"/>
      <c r="N438" s="147"/>
      <c r="O438" s="187"/>
      <c r="P438" s="147"/>
      <c r="Q438" s="187"/>
      <c r="R438" s="154"/>
      <c r="S438" s="147"/>
      <c r="T438" s="154"/>
      <c r="U438" s="147"/>
      <c r="V438" s="149"/>
      <c r="W438" s="188"/>
      <c r="X438" s="147"/>
      <c r="Y438" s="147"/>
      <c r="Z438" s="147"/>
      <c r="AA438" s="147"/>
    </row>
    <row r="439" spans="3:27" s="101" customFormat="1" x14ac:dyDescent="0.25">
      <c r="C439" s="268"/>
      <c r="D439" s="147"/>
      <c r="E439" s="148"/>
      <c r="F439" s="151"/>
      <c r="G439" s="148"/>
      <c r="H439" s="184"/>
      <c r="I439" s="151"/>
      <c r="J439" s="153"/>
      <c r="K439" s="147"/>
      <c r="L439" s="187"/>
      <c r="M439" s="147"/>
      <c r="N439" s="147"/>
      <c r="O439" s="187"/>
      <c r="P439" s="147"/>
      <c r="Q439" s="187"/>
      <c r="R439" s="154"/>
      <c r="S439" s="147"/>
      <c r="T439" s="154"/>
      <c r="U439" s="147"/>
      <c r="V439" s="149"/>
      <c r="W439" s="188"/>
      <c r="X439" s="147"/>
      <c r="Y439" s="147"/>
      <c r="Z439" s="147"/>
      <c r="AA439" s="147"/>
    </row>
    <row r="440" spans="3:27" s="101" customFormat="1" x14ac:dyDescent="0.25">
      <c r="C440" s="268"/>
      <c r="D440" s="147"/>
      <c r="E440" s="148"/>
      <c r="F440" s="151"/>
      <c r="G440" s="148"/>
      <c r="H440" s="184"/>
      <c r="I440" s="151"/>
      <c r="J440" s="153"/>
      <c r="K440" s="147"/>
      <c r="L440" s="187"/>
      <c r="M440" s="147"/>
      <c r="N440" s="147"/>
      <c r="O440" s="187"/>
      <c r="P440" s="147"/>
      <c r="Q440" s="187"/>
      <c r="R440" s="154"/>
      <c r="S440" s="147"/>
      <c r="T440" s="154"/>
      <c r="U440" s="147"/>
      <c r="V440" s="149"/>
      <c r="W440" s="188"/>
      <c r="X440" s="147"/>
      <c r="Y440" s="147"/>
      <c r="Z440" s="147"/>
      <c r="AA440" s="147"/>
    </row>
    <row r="441" spans="3:27" s="101" customFormat="1" x14ac:dyDescent="0.25">
      <c r="C441" s="268"/>
      <c r="D441" s="147"/>
      <c r="E441" s="148"/>
      <c r="F441" s="151"/>
      <c r="G441" s="148"/>
      <c r="H441" s="184"/>
      <c r="I441" s="151"/>
      <c r="J441" s="153"/>
      <c r="K441" s="147"/>
      <c r="L441" s="187"/>
      <c r="M441" s="147"/>
      <c r="N441" s="147"/>
      <c r="O441" s="187"/>
      <c r="P441" s="147"/>
      <c r="Q441" s="187"/>
      <c r="R441" s="154"/>
      <c r="S441" s="147"/>
      <c r="T441" s="154"/>
      <c r="U441" s="147"/>
      <c r="V441" s="149"/>
      <c r="W441" s="188"/>
      <c r="X441" s="147"/>
      <c r="Y441" s="147"/>
      <c r="Z441" s="147"/>
      <c r="AA441" s="147"/>
    </row>
    <row r="442" spans="3:27" s="101" customFormat="1" x14ac:dyDescent="0.25">
      <c r="C442" s="268"/>
      <c r="D442" s="147"/>
      <c r="E442" s="148"/>
      <c r="F442" s="151"/>
      <c r="G442" s="148"/>
      <c r="H442" s="184"/>
      <c r="I442" s="151"/>
      <c r="J442" s="153"/>
      <c r="K442" s="147"/>
      <c r="L442" s="187"/>
      <c r="M442" s="147"/>
      <c r="N442" s="147"/>
      <c r="O442" s="187"/>
      <c r="P442" s="147"/>
      <c r="Q442" s="187"/>
      <c r="R442" s="154"/>
      <c r="S442" s="147"/>
      <c r="T442" s="154"/>
      <c r="U442" s="147"/>
      <c r="V442" s="149"/>
      <c r="W442" s="188"/>
      <c r="X442" s="147"/>
      <c r="Y442" s="147"/>
      <c r="Z442" s="147"/>
      <c r="AA442" s="147"/>
    </row>
    <row r="443" spans="3:27" s="101" customFormat="1" x14ac:dyDescent="0.25">
      <c r="C443" s="268"/>
      <c r="D443" s="147"/>
      <c r="E443" s="148"/>
      <c r="F443" s="151"/>
      <c r="G443" s="148"/>
      <c r="H443" s="184"/>
      <c r="I443" s="151"/>
      <c r="J443" s="153"/>
      <c r="K443" s="147"/>
      <c r="L443" s="187"/>
      <c r="M443" s="147"/>
      <c r="N443" s="147"/>
      <c r="O443" s="187"/>
      <c r="P443" s="147"/>
      <c r="Q443" s="187"/>
      <c r="R443" s="154"/>
      <c r="S443" s="147"/>
      <c r="T443" s="154"/>
      <c r="U443" s="147"/>
      <c r="V443" s="149"/>
      <c r="W443" s="188"/>
      <c r="X443" s="147"/>
      <c r="Y443" s="147"/>
      <c r="Z443" s="147"/>
      <c r="AA443" s="147"/>
    </row>
    <row r="444" spans="3:27" s="101" customFormat="1" x14ac:dyDescent="0.25">
      <c r="C444" s="268"/>
      <c r="D444" s="147"/>
      <c r="E444" s="148"/>
      <c r="F444" s="151"/>
      <c r="G444" s="148"/>
      <c r="H444" s="184"/>
      <c r="I444" s="151"/>
      <c r="J444" s="153"/>
      <c r="K444" s="147"/>
      <c r="L444" s="187"/>
      <c r="M444" s="147"/>
      <c r="N444" s="147"/>
      <c r="O444" s="187"/>
      <c r="P444" s="147"/>
      <c r="Q444" s="187"/>
      <c r="R444" s="154"/>
      <c r="S444" s="147"/>
      <c r="T444" s="154"/>
      <c r="U444" s="147"/>
      <c r="V444" s="149"/>
      <c r="W444" s="188"/>
      <c r="X444" s="147"/>
      <c r="Y444" s="147"/>
      <c r="Z444" s="147"/>
      <c r="AA444" s="147"/>
    </row>
    <row r="445" spans="3:27" s="101" customFormat="1" x14ac:dyDescent="0.25">
      <c r="C445" s="268"/>
      <c r="D445" s="147"/>
      <c r="E445" s="148"/>
      <c r="F445" s="151"/>
      <c r="G445" s="148"/>
      <c r="H445" s="184"/>
      <c r="I445" s="151"/>
      <c r="J445" s="153"/>
      <c r="K445" s="147"/>
      <c r="L445" s="187"/>
      <c r="M445" s="147"/>
      <c r="N445" s="147"/>
      <c r="O445" s="187"/>
      <c r="P445" s="147"/>
      <c r="Q445" s="187"/>
      <c r="R445" s="154"/>
      <c r="S445" s="147"/>
      <c r="T445" s="154"/>
      <c r="U445" s="147"/>
      <c r="V445" s="149"/>
      <c r="W445" s="188"/>
      <c r="X445" s="147"/>
      <c r="Y445" s="147"/>
      <c r="Z445" s="147"/>
      <c r="AA445" s="147"/>
    </row>
    <row r="446" spans="3:27" s="101" customFormat="1" x14ac:dyDescent="0.25">
      <c r="C446" s="268"/>
      <c r="D446" s="147"/>
      <c r="E446" s="148"/>
      <c r="F446" s="151"/>
      <c r="G446" s="148"/>
      <c r="H446" s="184"/>
      <c r="I446" s="151"/>
      <c r="J446" s="153"/>
      <c r="K446" s="147"/>
      <c r="L446" s="187"/>
      <c r="M446" s="147"/>
      <c r="N446" s="147"/>
      <c r="O446" s="187"/>
      <c r="P446" s="147"/>
      <c r="Q446" s="187"/>
      <c r="R446" s="154"/>
      <c r="S446" s="147"/>
      <c r="T446" s="154"/>
      <c r="U446" s="147"/>
      <c r="V446" s="149"/>
      <c r="W446" s="188"/>
      <c r="X446" s="147"/>
      <c r="Y446" s="147"/>
      <c r="Z446" s="147"/>
      <c r="AA446" s="147"/>
    </row>
    <row r="447" spans="3:27" s="101" customFormat="1" x14ac:dyDescent="0.25">
      <c r="C447" s="268"/>
      <c r="D447" s="147"/>
      <c r="E447" s="148"/>
      <c r="F447" s="151"/>
      <c r="G447" s="148"/>
      <c r="H447" s="184"/>
      <c r="I447" s="151"/>
      <c r="J447" s="153"/>
      <c r="K447" s="147"/>
      <c r="L447" s="187"/>
      <c r="M447" s="147"/>
      <c r="N447" s="147"/>
      <c r="O447" s="187"/>
      <c r="P447" s="147"/>
      <c r="Q447" s="187"/>
      <c r="R447" s="154"/>
      <c r="S447" s="147"/>
      <c r="T447" s="154"/>
      <c r="U447" s="147"/>
      <c r="V447" s="149"/>
      <c r="W447" s="188"/>
      <c r="X447" s="147"/>
      <c r="Y447" s="147"/>
      <c r="Z447" s="147"/>
      <c r="AA447" s="147"/>
    </row>
    <row r="448" spans="3:27" s="101" customFormat="1" x14ac:dyDescent="0.25">
      <c r="C448" s="268"/>
      <c r="D448" s="147"/>
      <c r="E448" s="148"/>
      <c r="F448" s="151"/>
      <c r="G448" s="148"/>
      <c r="H448" s="184"/>
      <c r="I448" s="151"/>
      <c r="J448" s="153"/>
      <c r="K448" s="147"/>
      <c r="L448" s="187"/>
      <c r="M448" s="147"/>
      <c r="N448" s="147"/>
      <c r="O448" s="187"/>
      <c r="P448" s="147"/>
      <c r="Q448" s="187"/>
      <c r="R448" s="154"/>
      <c r="S448" s="147"/>
      <c r="T448" s="154"/>
      <c r="U448" s="147"/>
      <c r="V448" s="149"/>
      <c r="W448" s="188"/>
      <c r="X448" s="147"/>
      <c r="Y448" s="147"/>
      <c r="Z448" s="147"/>
      <c r="AA448" s="147"/>
    </row>
    <row r="449" spans="3:27" s="101" customFormat="1" x14ac:dyDescent="0.25">
      <c r="C449" s="268"/>
      <c r="D449" s="147"/>
      <c r="E449" s="148"/>
      <c r="F449" s="151"/>
      <c r="G449" s="148"/>
      <c r="H449" s="184"/>
      <c r="I449" s="151"/>
      <c r="J449" s="153"/>
      <c r="K449" s="147"/>
      <c r="L449" s="187"/>
      <c r="M449" s="147"/>
      <c r="N449" s="147"/>
      <c r="O449" s="187"/>
      <c r="P449" s="147"/>
      <c r="Q449" s="187"/>
      <c r="R449" s="154"/>
      <c r="S449" s="147"/>
      <c r="T449" s="154"/>
      <c r="U449" s="147"/>
      <c r="V449" s="149"/>
      <c r="W449" s="188"/>
      <c r="X449" s="147"/>
      <c r="Y449" s="147"/>
      <c r="Z449" s="147"/>
      <c r="AA449" s="147"/>
    </row>
    <row r="450" spans="3:27" s="101" customFormat="1" x14ac:dyDescent="0.25">
      <c r="C450" s="268"/>
      <c r="D450" s="147"/>
      <c r="E450" s="148"/>
      <c r="F450" s="151"/>
      <c r="G450" s="148"/>
      <c r="H450" s="184"/>
      <c r="I450" s="151"/>
      <c r="J450" s="153"/>
      <c r="K450" s="147"/>
      <c r="L450" s="187"/>
      <c r="M450" s="147"/>
      <c r="N450" s="147"/>
      <c r="O450" s="187"/>
      <c r="P450" s="147"/>
      <c r="Q450" s="187"/>
      <c r="R450" s="154"/>
      <c r="S450" s="147"/>
      <c r="T450" s="154"/>
      <c r="U450" s="147"/>
      <c r="V450" s="149"/>
      <c r="W450" s="188"/>
      <c r="X450" s="147"/>
      <c r="Y450" s="147"/>
      <c r="Z450" s="147"/>
      <c r="AA450" s="147"/>
    </row>
    <row r="451" spans="3:27" s="101" customFormat="1" x14ac:dyDescent="0.25">
      <c r="C451" s="268"/>
      <c r="D451" s="147"/>
      <c r="E451" s="148"/>
      <c r="F451" s="151"/>
      <c r="G451" s="148"/>
      <c r="H451" s="184"/>
      <c r="I451" s="151"/>
      <c r="J451" s="153"/>
      <c r="K451" s="147"/>
      <c r="L451" s="187"/>
      <c r="M451" s="147"/>
      <c r="N451" s="147"/>
      <c r="O451" s="187"/>
      <c r="P451" s="147"/>
      <c r="Q451" s="187"/>
      <c r="R451" s="154"/>
      <c r="S451" s="147"/>
      <c r="T451" s="154"/>
      <c r="U451" s="147"/>
      <c r="V451" s="149"/>
      <c r="W451" s="188"/>
      <c r="X451" s="147"/>
      <c r="Y451" s="147"/>
      <c r="Z451" s="147"/>
      <c r="AA451" s="147"/>
    </row>
    <row r="452" spans="3:27" s="101" customFormat="1" x14ac:dyDescent="0.25">
      <c r="C452" s="268"/>
      <c r="D452" s="147"/>
      <c r="E452" s="148"/>
      <c r="F452" s="151"/>
      <c r="G452" s="148"/>
      <c r="H452" s="184"/>
      <c r="I452" s="151"/>
      <c r="J452" s="153"/>
      <c r="K452" s="147"/>
      <c r="L452" s="187"/>
      <c r="M452" s="147"/>
      <c r="N452" s="147"/>
      <c r="O452" s="187"/>
      <c r="P452" s="147"/>
      <c r="Q452" s="187"/>
      <c r="R452" s="154"/>
      <c r="S452" s="147"/>
      <c r="T452" s="154"/>
      <c r="U452" s="147"/>
      <c r="V452" s="149"/>
      <c r="W452" s="188"/>
      <c r="X452" s="147"/>
      <c r="Y452" s="147"/>
      <c r="Z452" s="147"/>
      <c r="AA452" s="147"/>
    </row>
    <row r="453" spans="3:27" s="101" customFormat="1" x14ac:dyDescent="0.25">
      <c r="C453" s="268"/>
      <c r="D453" s="147"/>
      <c r="E453" s="148"/>
      <c r="F453" s="151"/>
      <c r="G453" s="148"/>
      <c r="H453" s="184"/>
      <c r="I453" s="151"/>
      <c r="J453" s="153"/>
      <c r="K453" s="147"/>
      <c r="L453" s="187"/>
      <c r="M453" s="147"/>
      <c r="N453" s="147"/>
      <c r="O453" s="187"/>
      <c r="P453" s="147"/>
      <c r="Q453" s="187"/>
      <c r="R453" s="154"/>
      <c r="S453" s="147"/>
      <c r="T453" s="154"/>
      <c r="U453" s="147"/>
      <c r="V453" s="149"/>
      <c r="W453" s="188"/>
      <c r="X453" s="147"/>
      <c r="Y453" s="147"/>
      <c r="Z453" s="147"/>
      <c r="AA453" s="147"/>
    </row>
    <row r="454" spans="3:27" s="101" customFormat="1" x14ac:dyDescent="0.25">
      <c r="C454" s="268"/>
      <c r="D454" s="147"/>
      <c r="E454" s="148"/>
      <c r="F454" s="151"/>
      <c r="G454" s="148"/>
      <c r="H454" s="184"/>
      <c r="I454" s="151"/>
      <c r="J454" s="153"/>
      <c r="K454" s="147"/>
      <c r="L454" s="187"/>
      <c r="M454" s="147"/>
      <c r="N454" s="147"/>
      <c r="O454" s="187"/>
      <c r="P454" s="147"/>
      <c r="Q454" s="187"/>
      <c r="R454" s="154"/>
      <c r="S454" s="147"/>
      <c r="T454" s="154"/>
      <c r="U454" s="147"/>
      <c r="V454" s="149"/>
      <c r="W454" s="188"/>
      <c r="X454" s="147"/>
      <c r="Y454" s="147"/>
      <c r="Z454" s="147"/>
      <c r="AA454" s="147"/>
    </row>
    <row r="455" spans="3:27" s="101" customFormat="1" x14ac:dyDescent="0.25">
      <c r="C455" s="268"/>
      <c r="D455" s="147"/>
      <c r="E455" s="148"/>
      <c r="F455" s="151"/>
      <c r="G455" s="148"/>
      <c r="H455" s="184"/>
      <c r="I455" s="151"/>
      <c r="J455" s="153"/>
      <c r="K455" s="147"/>
      <c r="L455" s="187"/>
      <c r="M455" s="147"/>
      <c r="N455" s="147"/>
      <c r="O455" s="187"/>
      <c r="P455" s="147"/>
      <c r="Q455" s="187"/>
      <c r="R455" s="154"/>
      <c r="S455" s="147"/>
      <c r="T455" s="154"/>
      <c r="U455" s="147"/>
      <c r="V455" s="149"/>
      <c r="W455" s="188"/>
      <c r="X455" s="147"/>
      <c r="Y455" s="147"/>
      <c r="Z455" s="147"/>
      <c r="AA455" s="147"/>
    </row>
    <row r="456" spans="3:27" s="101" customFormat="1" x14ac:dyDescent="0.25">
      <c r="C456" s="268"/>
      <c r="D456" s="147"/>
      <c r="E456" s="148"/>
      <c r="F456" s="151"/>
      <c r="G456" s="148"/>
      <c r="H456" s="184"/>
      <c r="I456" s="151"/>
      <c r="J456" s="153"/>
      <c r="K456" s="147"/>
      <c r="L456" s="187"/>
      <c r="M456" s="147"/>
      <c r="N456" s="147"/>
      <c r="O456" s="187"/>
      <c r="P456" s="147"/>
      <c r="Q456" s="187"/>
      <c r="R456" s="154"/>
      <c r="S456" s="147"/>
      <c r="T456" s="154"/>
      <c r="U456" s="147"/>
      <c r="V456" s="149"/>
      <c r="W456" s="188"/>
      <c r="X456" s="147"/>
      <c r="Y456" s="147"/>
      <c r="Z456" s="147"/>
      <c r="AA456" s="147"/>
    </row>
    <row r="457" spans="3:27" s="101" customFormat="1" x14ac:dyDescent="0.25">
      <c r="C457" s="268"/>
      <c r="D457" s="147"/>
      <c r="E457" s="148"/>
      <c r="F457" s="151"/>
      <c r="G457" s="148"/>
      <c r="H457" s="184"/>
      <c r="I457" s="151"/>
      <c r="J457" s="153"/>
      <c r="K457" s="147"/>
      <c r="L457" s="187"/>
      <c r="M457" s="147"/>
      <c r="N457" s="147"/>
      <c r="O457" s="187"/>
      <c r="P457" s="147"/>
      <c r="Q457" s="187"/>
      <c r="R457" s="154"/>
      <c r="S457" s="147"/>
      <c r="T457" s="154"/>
      <c r="U457" s="147"/>
      <c r="V457" s="149"/>
      <c r="W457" s="188"/>
      <c r="X457" s="147"/>
      <c r="Y457" s="147"/>
      <c r="Z457" s="147"/>
      <c r="AA457" s="147"/>
    </row>
    <row r="458" spans="3:27" s="101" customFormat="1" x14ac:dyDescent="0.25">
      <c r="C458" s="268"/>
      <c r="D458" s="147"/>
      <c r="E458" s="148"/>
      <c r="F458" s="151"/>
      <c r="G458" s="148"/>
      <c r="H458" s="184"/>
      <c r="I458" s="151"/>
      <c r="J458" s="153"/>
      <c r="K458" s="147"/>
      <c r="L458" s="187"/>
      <c r="M458" s="147"/>
      <c r="N458" s="147"/>
      <c r="O458" s="187"/>
      <c r="P458" s="147"/>
      <c r="Q458" s="187"/>
      <c r="R458" s="154"/>
      <c r="S458" s="147"/>
      <c r="T458" s="154"/>
      <c r="U458" s="147"/>
      <c r="V458" s="149"/>
      <c r="W458" s="188"/>
      <c r="X458" s="147"/>
      <c r="Y458" s="147"/>
      <c r="Z458" s="147"/>
      <c r="AA458" s="147"/>
    </row>
    <row r="459" spans="3:27" s="101" customFormat="1" x14ac:dyDescent="0.25">
      <c r="C459" s="268"/>
      <c r="D459" s="147"/>
      <c r="E459" s="148"/>
      <c r="F459" s="151"/>
      <c r="G459" s="148"/>
      <c r="H459" s="184"/>
      <c r="I459" s="151"/>
      <c r="J459" s="153"/>
      <c r="K459" s="147"/>
      <c r="L459" s="187"/>
      <c r="M459" s="147"/>
      <c r="N459" s="147"/>
      <c r="O459" s="187"/>
      <c r="P459" s="147"/>
      <c r="Q459" s="187"/>
      <c r="R459" s="154"/>
      <c r="S459" s="147"/>
      <c r="T459" s="154"/>
      <c r="U459" s="147"/>
      <c r="V459" s="149"/>
      <c r="W459" s="188"/>
      <c r="X459" s="147"/>
      <c r="Y459" s="147"/>
      <c r="Z459" s="147"/>
      <c r="AA459" s="147"/>
    </row>
    <row r="460" spans="3:27" s="101" customFormat="1" x14ac:dyDescent="0.25">
      <c r="C460" s="268"/>
      <c r="D460" s="147"/>
      <c r="E460" s="148"/>
      <c r="F460" s="151"/>
      <c r="G460" s="148"/>
      <c r="H460" s="184"/>
      <c r="I460" s="151"/>
      <c r="J460" s="153"/>
      <c r="K460" s="147"/>
      <c r="L460" s="187"/>
      <c r="M460" s="147"/>
      <c r="N460" s="147"/>
      <c r="O460" s="187"/>
      <c r="P460" s="147"/>
      <c r="Q460" s="187"/>
      <c r="R460" s="154"/>
      <c r="S460" s="147"/>
      <c r="T460" s="154"/>
      <c r="U460" s="147"/>
      <c r="V460" s="149"/>
      <c r="W460" s="188"/>
      <c r="X460" s="147"/>
      <c r="Y460" s="147"/>
      <c r="Z460" s="147"/>
      <c r="AA460" s="147"/>
    </row>
    <row r="461" spans="3:27" s="101" customFormat="1" x14ac:dyDescent="0.25">
      <c r="C461" s="268"/>
      <c r="D461" s="147"/>
      <c r="E461" s="148"/>
      <c r="F461" s="151"/>
      <c r="G461" s="148"/>
      <c r="H461" s="184"/>
      <c r="I461" s="151"/>
      <c r="J461" s="153"/>
      <c r="K461" s="147"/>
      <c r="L461" s="187"/>
      <c r="M461" s="147"/>
      <c r="N461" s="147"/>
      <c r="O461" s="187"/>
      <c r="P461" s="147"/>
      <c r="Q461" s="187"/>
      <c r="R461" s="154"/>
      <c r="S461" s="147"/>
      <c r="T461" s="154"/>
      <c r="U461" s="147"/>
      <c r="V461" s="149"/>
      <c r="W461" s="188"/>
      <c r="X461" s="147"/>
      <c r="Y461" s="147"/>
      <c r="Z461" s="147"/>
      <c r="AA461" s="147"/>
    </row>
    <row r="462" spans="3:27" s="101" customFormat="1" x14ac:dyDescent="0.25">
      <c r="C462" s="268"/>
      <c r="D462" s="147"/>
      <c r="E462" s="148"/>
      <c r="F462" s="151"/>
      <c r="G462" s="148"/>
      <c r="H462" s="184"/>
      <c r="I462" s="151"/>
      <c r="J462" s="153"/>
      <c r="K462" s="147"/>
      <c r="L462" s="187"/>
      <c r="M462" s="147"/>
      <c r="N462" s="147"/>
      <c r="O462" s="187"/>
      <c r="P462" s="147"/>
      <c r="Q462" s="187"/>
      <c r="R462" s="154"/>
      <c r="S462" s="147"/>
      <c r="T462" s="154"/>
      <c r="U462" s="147"/>
      <c r="V462" s="149"/>
      <c r="W462" s="188"/>
      <c r="X462" s="147"/>
      <c r="Y462" s="147"/>
      <c r="Z462" s="147"/>
      <c r="AA462" s="147"/>
    </row>
    <row r="463" spans="3:27" s="101" customFormat="1" x14ac:dyDescent="0.25">
      <c r="C463" s="268"/>
      <c r="D463" s="147"/>
      <c r="E463" s="148"/>
      <c r="F463" s="151"/>
      <c r="G463" s="148"/>
      <c r="H463" s="184"/>
      <c r="I463" s="151"/>
      <c r="J463" s="153"/>
      <c r="K463" s="147"/>
      <c r="L463" s="187"/>
      <c r="M463" s="147"/>
      <c r="N463" s="147"/>
      <c r="O463" s="187"/>
      <c r="P463" s="147"/>
      <c r="Q463" s="187"/>
      <c r="R463" s="154"/>
      <c r="S463" s="147"/>
      <c r="T463" s="154"/>
      <c r="U463" s="147"/>
      <c r="V463" s="149"/>
      <c r="W463" s="188"/>
      <c r="X463" s="147"/>
      <c r="Y463" s="147"/>
      <c r="Z463" s="147"/>
      <c r="AA463" s="147"/>
    </row>
    <row r="464" spans="3:27" s="101" customFormat="1" x14ac:dyDescent="0.25">
      <c r="C464" s="268"/>
      <c r="D464" s="147"/>
      <c r="E464" s="148"/>
      <c r="F464" s="151"/>
      <c r="G464" s="148"/>
      <c r="H464" s="184"/>
      <c r="I464" s="151"/>
      <c r="J464" s="153"/>
      <c r="K464" s="147"/>
      <c r="L464" s="187"/>
      <c r="M464" s="147"/>
      <c r="N464" s="147"/>
      <c r="O464" s="187"/>
      <c r="P464" s="147"/>
      <c r="Q464" s="187"/>
      <c r="R464" s="154"/>
      <c r="S464" s="147"/>
      <c r="T464" s="154"/>
      <c r="U464" s="147"/>
      <c r="V464" s="149"/>
      <c r="W464" s="188"/>
      <c r="X464" s="147"/>
      <c r="Y464" s="147"/>
      <c r="Z464" s="147"/>
      <c r="AA464" s="147"/>
    </row>
    <row r="465" spans="3:27" s="101" customFormat="1" x14ac:dyDescent="0.25">
      <c r="C465" s="268"/>
      <c r="D465" s="147"/>
      <c r="E465" s="148"/>
      <c r="F465" s="151"/>
      <c r="G465" s="148"/>
      <c r="H465" s="184"/>
      <c r="I465" s="151"/>
      <c r="J465" s="153"/>
      <c r="K465" s="147"/>
      <c r="L465" s="187"/>
      <c r="M465" s="147"/>
      <c r="N465" s="147"/>
      <c r="O465" s="187"/>
      <c r="P465" s="147"/>
      <c r="Q465" s="187"/>
      <c r="R465" s="154"/>
      <c r="S465" s="147"/>
      <c r="T465" s="154"/>
      <c r="U465" s="147"/>
      <c r="V465" s="149"/>
      <c r="W465" s="188"/>
      <c r="X465" s="147"/>
      <c r="Y465" s="147"/>
      <c r="Z465" s="147"/>
      <c r="AA465" s="147"/>
    </row>
    <row r="466" spans="3:27" s="101" customFormat="1" x14ac:dyDescent="0.25">
      <c r="C466" s="268"/>
      <c r="D466" s="147"/>
      <c r="E466" s="148"/>
      <c r="F466" s="151"/>
      <c r="G466" s="148"/>
      <c r="H466" s="184"/>
      <c r="I466" s="151"/>
      <c r="J466" s="153"/>
      <c r="K466" s="147"/>
      <c r="L466" s="187"/>
      <c r="M466" s="147"/>
      <c r="N466" s="147"/>
      <c r="O466" s="187"/>
      <c r="P466" s="147"/>
      <c r="Q466" s="187"/>
      <c r="R466" s="154"/>
      <c r="S466" s="147"/>
      <c r="T466" s="154"/>
      <c r="U466" s="147"/>
      <c r="V466" s="149"/>
      <c r="W466" s="188"/>
      <c r="X466" s="147"/>
      <c r="Y466" s="147"/>
      <c r="Z466" s="147"/>
      <c r="AA466" s="147"/>
    </row>
    <row r="467" spans="3:27" s="101" customFormat="1" x14ac:dyDescent="0.25">
      <c r="C467" s="268"/>
      <c r="D467" s="147"/>
      <c r="E467" s="148"/>
      <c r="F467" s="151"/>
      <c r="G467" s="148"/>
      <c r="H467" s="184"/>
      <c r="I467" s="151"/>
      <c r="J467" s="153"/>
      <c r="K467" s="147"/>
      <c r="L467" s="187"/>
      <c r="M467" s="147"/>
      <c r="N467" s="147"/>
      <c r="O467" s="187"/>
      <c r="P467" s="147"/>
      <c r="Q467" s="187"/>
      <c r="R467" s="154"/>
      <c r="S467" s="147"/>
      <c r="T467" s="154"/>
      <c r="U467" s="147"/>
      <c r="V467" s="149"/>
      <c r="W467" s="188"/>
      <c r="X467" s="147"/>
      <c r="Y467" s="147"/>
      <c r="Z467" s="147"/>
      <c r="AA467" s="147"/>
    </row>
    <row r="468" spans="3:27" s="101" customFormat="1" x14ac:dyDescent="0.25">
      <c r="C468" s="268"/>
      <c r="D468" s="147"/>
      <c r="E468" s="148"/>
      <c r="F468" s="151"/>
      <c r="G468" s="148"/>
      <c r="H468" s="184"/>
      <c r="I468" s="151"/>
      <c r="J468" s="153"/>
      <c r="K468" s="147"/>
      <c r="L468" s="187"/>
      <c r="M468" s="147"/>
      <c r="N468" s="147"/>
      <c r="O468" s="187"/>
      <c r="P468" s="147"/>
      <c r="Q468" s="187"/>
      <c r="R468" s="154"/>
      <c r="S468" s="147"/>
      <c r="T468" s="154"/>
      <c r="U468" s="147"/>
      <c r="V468" s="149"/>
      <c r="W468" s="188"/>
      <c r="X468" s="147"/>
      <c r="Y468" s="147"/>
      <c r="Z468" s="147"/>
      <c r="AA468" s="147"/>
    </row>
    <row r="469" spans="3:27" s="101" customFormat="1" x14ac:dyDescent="0.25">
      <c r="C469" s="268"/>
      <c r="D469" s="147"/>
      <c r="E469" s="148"/>
      <c r="F469" s="151"/>
      <c r="G469" s="148"/>
      <c r="H469" s="184"/>
      <c r="I469" s="151"/>
      <c r="J469" s="153"/>
      <c r="K469" s="147"/>
      <c r="L469" s="187"/>
      <c r="M469" s="147"/>
      <c r="N469" s="147"/>
      <c r="O469" s="187"/>
      <c r="P469" s="147"/>
      <c r="Q469" s="187"/>
      <c r="R469" s="154"/>
      <c r="S469" s="147"/>
      <c r="T469" s="154"/>
      <c r="U469" s="147"/>
      <c r="V469" s="149"/>
      <c r="W469" s="188"/>
      <c r="X469" s="147"/>
      <c r="Y469" s="147"/>
      <c r="Z469" s="147"/>
      <c r="AA469" s="147"/>
    </row>
    <row r="470" spans="3:27" s="101" customFormat="1" x14ac:dyDescent="0.25">
      <c r="C470" s="268"/>
      <c r="D470" s="147"/>
      <c r="E470" s="148"/>
      <c r="F470" s="151"/>
      <c r="G470" s="148"/>
      <c r="H470" s="184"/>
      <c r="I470" s="151"/>
      <c r="J470" s="153"/>
      <c r="K470" s="147"/>
      <c r="L470" s="187"/>
      <c r="M470" s="147"/>
      <c r="N470" s="147"/>
      <c r="O470" s="187"/>
      <c r="P470" s="147"/>
      <c r="Q470" s="187"/>
      <c r="R470" s="154"/>
      <c r="S470" s="147"/>
      <c r="T470" s="154"/>
      <c r="U470" s="147"/>
      <c r="V470" s="149"/>
      <c r="W470" s="188"/>
      <c r="X470" s="147"/>
      <c r="Y470" s="147"/>
      <c r="Z470" s="147"/>
      <c r="AA470" s="147"/>
    </row>
    <row r="471" spans="3:27" s="101" customFormat="1" x14ac:dyDescent="0.25">
      <c r="C471" s="268"/>
      <c r="D471" s="147"/>
      <c r="E471" s="148"/>
      <c r="F471" s="151"/>
      <c r="G471" s="148"/>
      <c r="H471" s="184"/>
      <c r="I471" s="151"/>
      <c r="J471" s="153"/>
      <c r="K471" s="147"/>
      <c r="L471" s="187"/>
      <c r="M471" s="147"/>
      <c r="N471" s="147"/>
      <c r="O471" s="187"/>
      <c r="P471" s="147"/>
      <c r="Q471" s="187"/>
      <c r="R471" s="154"/>
      <c r="S471" s="147"/>
      <c r="T471" s="154"/>
      <c r="U471" s="147"/>
      <c r="V471" s="149"/>
      <c r="W471" s="188"/>
      <c r="X471" s="147"/>
      <c r="Y471" s="147"/>
      <c r="Z471" s="147"/>
      <c r="AA471" s="147"/>
    </row>
    <row r="472" spans="3:27" s="101" customFormat="1" x14ac:dyDescent="0.25">
      <c r="C472" s="268"/>
      <c r="D472" s="147"/>
      <c r="E472" s="148"/>
      <c r="F472" s="151"/>
      <c r="G472" s="148"/>
      <c r="H472" s="184"/>
      <c r="I472" s="151"/>
      <c r="J472" s="153"/>
      <c r="K472" s="147"/>
      <c r="L472" s="187"/>
      <c r="M472" s="147"/>
      <c r="N472" s="147"/>
      <c r="O472" s="187"/>
      <c r="P472" s="147"/>
      <c r="Q472" s="187"/>
      <c r="R472" s="154"/>
      <c r="S472" s="147"/>
      <c r="T472" s="154"/>
      <c r="U472" s="147"/>
      <c r="V472" s="149"/>
      <c r="W472" s="188"/>
      <c r="X472" s="147"/>
      <c r="Y472" s="147"/>
      <c r="Z472" s="147"/>
      <c r="AA472" s="147"/>
    </row>
    <row r="473" spans="3:27" s="101" customFormat="1" x14ac:dyDescent="0.25">
      <c r="C473" s="268"/>
      <c r="D473" s="147"/>
      <c r="E473" s="148"/>
      <c r="F473" s="151"/>
      <c r="G473" s="148"/>
      <c r="H473" s="184"/>
      <c r="I473" s="151"/>
      <c r="J473" s="153"/>
      <c r="K473" s="147"/>
      <c r="L473" s="187"/>
      <c r="M473" s="147"/>
      <c r="N473" s="147"/>
      <c r="O473" s="187"/>
      <c r="P473" s="147"/>
      <c r="Q473" s="187"/>
      <c r="R473" s="154"/>
      <c r="S473" s="147"/>
      <c r="T473" s="154"/>
      <c r="U473" s="147"/>
      <c r="V473" s="149"/>
      <c r="W473" s="188"/>
      <c r="X473" s="147"/>
      <c r="Y473" s="147"/>
      <c r="Z473" s="147"/>
      <c r="AA473" s="147"/>
    </row>
    <row r="474" spans="3:27" s="101" customFormat="1" x14ac:dyDescent="0.25">
      <c r="C474" s="268"/>
      <c r="D474" s="147"/>
      <c r="E474" s="148"/>
      <c r="F474" s="151"/>
      <c r="G474" s="148"/>
      <c r="H474" s="184"/>
      <c r="I474" s="151"/>
      <c r="J474" s="153"/>
      <c r="K474" s="147"/>
      <c r="L474" s="187"/>
      <c r="M474" s="147"/>
      <c r="N474" s="147"/>
      <c r="O474" s="187"/>
      <c r="P474" s="147"/>
      <c r="Q474" s="187"/>
      <c r="R474" s="154"/>
      <c r="S474" s="147"/>
      <c r="T474" s="154"/>
      <c r="U474" s="147"/>
      <c r="V474" s="149"/>
      <c r="W474" s="188"/>
      <c r="X474" s="147"/>
      <c r="Y474" s="147"/>
      <c r="Z474" s="147"/>
      <c r="AA474" s="147"/>
    </row>
    <row r="475" spans="3:27" s="101" customFormat="1" x14ac:dyDescent="0.25">
      <c r="C475" s="268"/>
      <c r="D475" s="147"/>
      <c r="E475" s="148"/>
      <c r="F475" s="151"/>
      <c r="G475" s="148"/>
      <c r="H475" s="184"/>
      <c r="I475" s="151"/>
      <c r="J475" s="153"/>
      <c r="K475" s="147"/>
      <c r="L475" s="187"/>
      <c r="M475" s="147"/>
      <c r="N475" s="147"/>
      <c r="O475" s="187"/>
      <c r="P475" s="147"/>
      <c r="Q475" s="187"/>
      <c r="R475" s="154"/>
      <c r="S475" s="147"/>
      <c r="T475" s="154"/>
      <c r="U475" s="147"/>
      <c r="V475" s="149"/>
      <c r="W475" s="188"/>
      <c r="X475" s="147"/>
      <c r="Y475" s="147"/>
      <c r="Z475" s="147"/>
      <c r="AA475" s="147"/>
    </row>
    <row r="476" spans="3:27" s="101" customFormat="1" x14ac:dyDescent="0.25">
      <c r="C476" s="268"/>
      <c r="D476" s="147"/>
      <c r="E476" s="148"/>
      <c r="F476" s="151"/>
      <c r="G476" s="148"/>
      <c r="H476" s="184"/>
      <c r="I476" s="151"/>
      <c r="J476" s="153"/>
      <c r="K476" s="147"/>
      <c r="L476" s="187"/>
      <c r="M476" s="147"/>
      <c r="N476" s="147"/>
      <c r="O476" s="187"/>
      <c r="P476" s="147"/>
      <c r="Q476" s="187"/>
      <c r="R476" s="154"/>
      <c r="S476" s="147"/>
      <c r="T476" s="154"/>
      <c r="U476" s="147"/>
      <c r="V476" s="149"/>
      <c r="W476" s="188"/>
      <c r="X476" s="147"/>
      <c r="Y476" s="147"/>
      <c r="Z476" s="147"/>
      <c r="AA476" s="147"/>
    </row>
    <row r="477" spans="3:27" s="101" customFormat="1" x14ac:dyDescent="0.25">
      <c r="C477" s="268"/>
      <c r="D477" s="147"/>
      <c r="E477" s="148"/>
      <c r="F477" s="151"/>
      <c r="G477" s="148"/>
      <c r="H477" s="184"/>
      <c r="I477" s="151"/>
      <c r="J477" s="153"/>
      <c r="K477" s="147"/>
      <c r="L477" s="187"/>
      <c r="M477" s="147"/>
      <c r="N477" s="147"/>
      <c r="O477" s="187"/>
      <c r="P477" s="147"/>
      <c r="Q477" s="187"/>
      <c r="R477" s="154"/>
      <c r="S477" s="147"/>
      <c r="T477" s="154"/>
      <c r="U477" s="147"/>
      <c r="V477" s="149"/>
      <c r="W477" s="188"/>
      <c r="X477" s="147"/>
      <c r="Y477" s="147"/>
      <c r="Z477" s="147"/>
      <c r="AA477" s="147"/>
    </row>
    <row r="478" spans="3:27" s="101" customFormat="1" x14ac:dyDescent="0.25">
      <c r="C478" s="268"/>
      <c r="D478" s="147"/>
      <c r="E478" s="148"/>
      <c r="F478" s="151"/>
      <c r="G478" s="148"/>
      <c r="H478" s="184"/>
      <c r="I478" s="151"/>
      <c r="J478" s="153"/>
      <c r="K478" s="147"/>
      <c r="L478" s="187"/>
      <c r="M478" s="147"/>
      <c r="N478" s="147"/>
      <c r="O478" s="187"/>
      <c r="P478" s="147"/>
      <c r="Q478" s="187"/>
      <c r="R478" s="154"/>
      <c r="S478" s="147"/>
      <c r="T478" s="154"/>
      <c r="U478" s="147"/>
      <c r="V478" s="149"/>
      <c r="W478" s="188"/>
      <c r="X478" s="147"/>
      <c r="Y478" s="147"/>
      <c r="Z478" s="147"/>
      <c r="AA478" s="147"/>
    </row>
    <row r="479" spans="3:27" s="101" customFormat="1" x14ac:dyDescent="0.25">
      <c r="C479" s="268"/>
      <c r="D479" s="147"/>
      <c r="E479" s="148"/>
      <c r="F479" s="151"/>
      <c r="G479" s="148"/>
      <c r="H479" s="184"/>
      <c r="I479" s="151"/>
      <c r="J479" s="153"/>
      <c r="K479" s="147"/>
      <c r="L479" s="187"/>
      <c r="M479" s="147"/>
      <c r="N479" s="147"/>
      <c r="O479" s="187"/>
      <c r="P479" s="147"/>
      <c r="Q479" s="187"/>
      <c r="R479" s="154"/>
      <c r="S479" s="147"/>
      <c r="T479" s="154"/>
      <c r="U479" s="147"/>
      <c r="V479" s="149"/>
      <c r="W479" s="188"/>
      <c r="X479" s="147"/>
      <c r="Y479" s="147"/>
      <c r="Z479" s="147"/>
      <c r="AA479" s="147"/>
    </row>
    <row r="480" spans="3:27" s="101" customFormat="1" x14ac:dyDescent="0.25">
      <c r="C480" s="268"/>
      <c r="D480" s="147"/>
      <c r="E480" s="148"/>
      <c r="F480" s="151"/>
      <c r="G480" s="148"/>
      <c r="H480" s="184"/>
      <c r="I480" s="151"/>
      <c r="J480" s="153"/>
      <c r="K480" s="147"/>
      <c r="L480" s="187"/>
      <c r="M480" s="147"/>
      <c r="N480" s="147"/>
      <c r="O480" s="187"/>
      <c r="P480" s="147"/>
      <c r="Q480" s="187"/>
      <c r="R480" s="154"/>
      <c r="S480" s="147"/>
      <c r="T480" s="154"/>
      <c r="U480" s="147"/>
      <c r="V480" s="149"/>
      <c r="W480" s="188"/>
      <c r="X480" s="147"/>
      <c r="Y480" s="147"/>
      <c r="Z480" s="147"/>
      <c r="AA480" s="147"/>
    </row>
    <row r="481" spans="3:27" s="101" customFormat="1" x14ac:dyDescent="0.25">
      <c r="C481" s="268"/>
      <c r="D481" s="147"/>
      <c r="E481" s="148"/>
      <c r="F481" s="151"/>
      <c r="G481" s="148"/>
      <c r="H481" s="184"/>
      <c r="I481" s="151"/>
      <c r="J481" s="153"/>
      <c r="K481" s="147"/>
      <c r="L481" s="187"/>
      <c r="M481" s="147"/>
      <c r="N481" s="147"/>
      <c r="O481" s="187"/>
      <c r="P481" s="147"/>
      <c r="Q481" s="187"/>
      <c r="R481" s="154"/>
      <c r="S481" s="147"/>
      <c r="T481" s="154"/>
      <c r="U481" s="147"/>
      <c r="V481" s="149"/>
      <c r="W481" s="188"/>
      <c r="X481" s="147"/>
      <c r="Y481" s="147"/>
      <c r="Z481" s="147"/>
      <c r="AA481" s="147"/>
    </row>
    <row r="482" spans="3:27" s="101" customFormat="1" x14ac:dyDescent="0.25">
      <c r="C482" s="268"/>
      <c r="D482" s="147"/>
      <c r="E482" s="148"/>
      <c r="F482" s="151"/>
      <c r="G482" s="148"/>
      <c r="H482" s="184"/>
      <c r="I482" s="151"/>
      <c r="J482" s="153"/>
      <c r="K482" s="147"/>
      <c r="L482" s="187"/>
      <c r="M482" s="147"/>
      <c r="N482" s="147"/>
      <c r="O482" s="187"/>
      <c r="P482" s="147"/>
      <c r="Q482" s="187"/>
      <c r="R482" s="154"/>
      <c r="S482" s="147"/>
      <c r="T482" s="154"/>
      <c r="U482" s="147"/>
      <c r="V482" s="149"/>
      <c r="W482" s="188"/>
      <c r="X482" s="147"/>
      <c r="Y482" s="147"/>
      <c r="Z482" s="147"/>
      <c r="AA482" s="147"/>
    </row>
    <row r="483" spans="3:27" s="101" customFormat="1" x14ac:dyDescent="0.25">
      <c r="C483" s="268"/>
      <c r="D483" s="147"/>
      <c r="E483" s="148"/>
      <c r="F483" s="151"/>
      <c r="G483" s="148"/>
      <c r="H483" s="184"/>
      <c r="I483" s="151"/>
      <c r="J483" s="153"/>
      <c r="K483" s="147"/>
      <c r="L483" s="187"/>
      <c r="M483" s="147"/>
      <c r="N483" s="147"/>
      <c r="O483" s="187"/>
      <c r="P483" s="147"/>
      <c r="Q483" s="187"/>
      <c r="R483" s="154"/>
      <c r="S483" s="147"/>
      <c r="T483" s="154"/>
      <c r="U483" s="147"/>
      <c r="V483" s="149"/>
      <c r="W483" s="188"/>
      <c r="X483" s="147"/>
      <c r="Y483" s="147"/>
      <c r="Z483" s="147"/>
      <c r="AA483" s="147"/>
    </row>
    <row r="484" spans="3:27" s="101" customFormat="1" x14ac:dyDescent="0.25">
      <c r="C484" s="268"/>
      <c r="D484" s="147"/>
      <c r="E484" s="148"/>
      <c r="F484" s="151"/>
      <c r="G484" s="148"/>
      <c r="H484" s="184"/>
      <c r="I484" s="151"/>
      <c r="J484" s="153"/>
      <c r="K484" s="147"/>
      <c r="L484" s="187"/>
      <c r="M484" s="147"/>
      <c r="N484" s="147"/>
      <c r="O484" s="187"/>
      <c r="P484" s="147"/>
      <c r="Q484" s="187"/>
      <c r="R484" s="154"/>
      <c r="S484" s="147"/>
      <c r="T484" s="154"/>
      <c r="U484" s="147"/>
      <c r="V484" s="149"/>
      <c r="W484" s="188"/>
      <c r="X484" s="147"/>
      <c r="Y484" s="147"/>
      <c r="Z484" s="147"/>
      <c r="AA484" s="147"/>
    </row>
    <row r="485" spans="3:27" s="101" customFormat="1" x14ac:dyDescent="0.25">
      <c r="C485" s="268"/>
      <c r="D485" s="147"/>
      <c r="E485" s="148"/>
      <c r="F485" s="151"/>
      <c r="G485" s="148"/>
      <c r="H485" s="184"/>
      <c r="I485" s="151"/>
      <c r="J485" s="153"/>
      <c r="K485" s="147"/>
      <c r="L485" s="187"/>
      <c r="M485" s="147"/>
      <c r="N485" s="147"/>
      <c r="O485" s="187"/>
      <c r="P485" s="147"/>
      <c r="Q485" s="187"/>
      <c r="R485" s="154"/>
      <c r="S485" s="147"/>
      <c r="T485" s="154"/>
      <c r="U485" s="147"/>
      <c r="V485" s="149"/>
      <c r="W485" s="188"/>
      <c r="X485" s="147"/>
      <c r="Y485" s="147"/>
      <c r="Z485" s="147"/>
      <c r="AA485" s="147"/>
    </row>
    <row r="486" spans="3:27" s="101" customFormat="1" x14ac:dyDescent="0.25">
      <c r="C486" s="268"/>
      <c r="D486" s="147"/>
      <c r="E486" s="148"/>
      <c r="F486" s="151"/>
      <c r="G486" s="148"/>
      <c r="H486" s="184"/>
      <c r="I486" s="151"/>
      <c r="J486" s="153"/>
      <c r="K486" s="147"/>
      <c r="L486" s="187"/>
      <c r="M486" s="147"/>
      <c r="N486" s="147"/>
      <c r="O486" s="187"/>
      <c r="P486" s="147"/>
      <c r="Q486" s="187"/>
      <c r="R486" s="154"/>
      <c r="S486" s="147"/>
      <c r="T486" s="154"/>
      <c r="U486" s="147"/>
      <c r="V486" s="149"/>
      <c r="W486" s="188"/>
      <c r="X486" s="147"/>
      <c r="Y486" s="147"/>
      <c r="Z486" s="147"/>
      <c r="AA486" s="147"/>
    </row>
    <row r="487" spans="3:27" s="101" customFormat="1" x14ac:dyDescent="0.25">
      <c r="C487" s="268"/>
      <c r="D487" s="147"/>
      <c r="E487" s="148"/>
      <c r="F487" s="151"/>
      <c r="G487" s="148"/>
      <c r="H487" s="184"/>
      <c r="I487" s="151"/>
      <c r="J487" s="153"/>
      <c r="K487" s="147"/>
      <c r="L487" s="187"/>
      <c r="M487" s="147"/>
      <c r="N487" s="147"/>
      <c r="O487" s="187"/>
      <c r="P487" s="147"/>
      <c r="Q487" s="187"/>
      <c r="R487" s="154"/>
      <c r="S487" s="147"/>
      <c r="T487" s="154"/>
      <c r="U487" s="147"/>
      <c r="V487" s="149"/>
      <c r="W487" s="188"/>
      <c r="X487" s="147"/>
      <c r="Y487" s="147"/>
      <c r="Z487" s="147"/>
      <c r="AA487" s="147"/>
    </row>
    <row r="488" spans="3:27" s="101" customFormat="1" x14ac:dyDescent="0.25">
      <c r="C488" s="268"/>
      <c r="D488" s="147"/>
      <c r="E488" s="148"/>
      <c r="F488" s="151"/>
      <c r="G488" s="148"/>
      <c r="H488" s="184"/>
      <c r="I488" s="151"/>
      <c r="J488" s="153"/>
      <c r="K488" s="147"/>
      <c r="L488" s="187"/>
      <c r="M488" s="147"/>
      <c r="N488" s="147"/>
      <c r="O488" s="187"/>
      <c r="P488" s="147"/>
      <c r="Q488" s="187"/>
      <c r="R488" s="154"/>
      <c r="S488" s="147"/>
      <c r="T488" s="154"/>
      <c r="U488" s="147"/>
      <c r="V488" s="149"/>
      <c r="W488" s="188"/>
      <c r="X488" s="147"/>
      <c r="Y488" s="147"/>
      <c r="Z488" s="147"/>
      <c r="AA488" s="147"/>
    </row>
    <row r="489" spans="3:27" s="101" customFormat="1" x14ac:dyDescent="0.25">
      <c r="C489" s="268"/>
      <c r="D489" s="147"/>
      <c r="E489" s="148"/>
      <c r="F489" s="151"/>
      <c r="G489" s="148"/>
      <c r="H489" s="184"/>
      <c r="I489" s="151"/>
      <c r="J489" s="153"/>
      <c r="K489" s="147"/>
      <c r="L489" s="187"/>
      <c r="M489" s="147"/>
      <c r="N489" s="147"/>
      <c r="O489" s="187"/>
      <c r="P489" s="147"/>
      <c r="Q489" s="187"/>
      <c r="R489" s="154"/>
      <c r="S489" s="147"/>
      <c r="T489" s="154"/>
      <c r="U489" s="147"/>
      <c r="V489" s="149"/>
      <c r="W489" s="188"/>
      <c r="X489" s="147"/>
      <c r="Y489" s="147"/>
      <c r="Z489" s="147"/>
      <c r="AA489" s="147"/>
    </row>
    <row r="490" spans="3:27" s="101" customFormat="1" x14ac:dyDescent="0.25">
      <c r="C490" s="268"/>
      <c r="D490" s="147"/>
      <c r="E490" s="148"/>
      <c r="F490" s="151"/>
      <c r="G490" s="148"/>
      <c r="H490" s="184"/>
      <c r="I490" s="151"/>
      <c r="J490" s="153"/>
      <c r="K490" s="147"/>
      <c r="L490" s="187"/>
      <c r="M490" s="147"/>
      <c r="N490" s="147"/>
      <c r="O490" s="187"/>
      <c r="P490" s="147"/>
      <c r="Q490" s="187"/>
      <c r="R490" s="154"/>
      <c r="S490" s="147"/>
      <c r="T490" s="154"/>
      <c r="U490" s="147"/>
      <c r="V490" s="149"/>
      <c r="W490" s="188"/>
      <c r="X490" s="147"/>
      <c r="Y490" s="147"/>
      <c r="Z490" s="147"/>
      <c r="AA490" s="147"/>
    </row>
    <row r="491" spans="3:27" s="101" customFormat="1" x14ac:dyDescent="0.25">
      <c r="C491" s="268"/>
      <c r="D491" s="147"/>
      <c r="E491" s="148"/>
      <c r="F491" s="151"/>
      <c r="G491" s="148"/>
      <c r="H491" s="184"/>
      <c r="I491" s="151"/>
      <c r="J491" s="153"/>
      <c r="K491" s="147"/>
      <c r="L491" s="187"/>
      <c r="M491" s="147"/>
      <c r="N491" s="147"/>
      <c r="O491" s="187"/>
      <c r="P491" s="147"/>
      <c r="Q491" s="187"/>
      <c r="R491" s="154"/>
      <c r="S491" s="147"/>
      <c r="T491" s="154"/>
      <c r="U491" s="147"/>
      <c r="V491" s="149"/>
      <c r="W491" s="188"/>
      <c r="X491" s="147"/>
      <c r="Y491" s="147"/>
      <c r="Z491" s="147"/>
      <c r="AA491" s="147"/>
    </row>
    <row r="492" spans="3:27" s="101" customFormat="1" x14ac:dyDescent="0.25">
      <c r="C492" s="268"/>
      <c r="D492" s="147"/>
      <c r="E492" s="148"/>
      <c r="F492" s="151"/>
      <c r="G492" s="148"/>
      <c r="H492" s="184"/>
      <c r="I492" s="151"/>
      <c r="J492" s="153"/>
      <c r="K492" s="147"/>
      <c r="L492" s="187"/>
      <c r="M492" s="147"/>
      <c r="N492" s="147"/>
      <c r="O492" s="187"/>
      <c r="P492" s="147"/>
      <c r="Q492" s="187"/>
      <c r="R492" s="154"/>
      <c r="S492" s="147"/>
      <c r="T492" s="154"/>
      <c r="U492" s="147"/>
      <c r="V492" s="149"/>
      <c r="W492" s="188"/>
      <c r="X492" s="147"/>
      <c r="Y492" s="147"/>
      <c r="Z492" s="147"/>
      <c r="AA492" s="147"/>
    </row>
    <row r="493" spans="3:27" s="101" customFormat="1" x14ac:dyDescent="0.25">
      <c r="C493" s="268"/>
      <c r="D493" s="147"/>
      <c r="E493" s="148"/>
      <c r="F493" s="151"/>
      <c r="G493" s="148"/>
      <c r="H493" s="184"/>
      <c r="I493" s="151"/>
      <c r="J493" s="153"/>
      <c r="K493" s="147"/>
      <c r="L493" s="187"/>
      <c r="M493" s="147"/>
      <c r="N493" s="147"/>
      <c r="O493" s="187"/>
      <c r="P493" s="147"/>
      <c r="Q493" s="187"/>
      <c r="R493" s="154"/>
      <c r="S493" s="147"/>
      <c r="T493" s="154"/>
      <c r="U493" s="147"/>
      <c r="V493" s="149"/>
      <c r="W493" s="188"/>
      <c r="X493" s="147"/>
      <c r="Y493" s="147"/>
      <c r="Z493" s="147"/>
      <c r="AA493" s="147"/>
    </row>
    <row r="494" spans="3:27" s="101" customFormat="1" x14ac:dyDescent="0.25">
      <c r="C494" s="268"/>
      <c r="D494" s="147"/>
      <c r="E494" s="148"/>
      <c r="F494" s="151"/>
      <c r="G494" s="148"/>
      <c r="H494" s="184"/>
      <c r="I494" s="151"/>
      <c r="J494" s="153"/>
      <c r="K494" s="147"/>
      <c r="L494" s="187"/>
      <c r="M494" s="147"/>
      <c r="N494" s="147"/>
      <c r="O494" s="187"/>
      <c r="P494" s="147"/>
      <c r="Q494" s="187"/>
      <c r="R494" s="154"/>
      <c r="S494" s="147"/>
      <c r="T494" s="154"/>
      <c r="U494" s="147"/>
      <c r="V494" s="149"/>
      <c r="W494" s="188"/>
      <c r="X494" s="147"/>
      <c r="Y494" s="147"/>
      <c r="Z494" s="147"/>
      <c r="AA494" s="147"/>
    </row>
    <row r="495" spans="3:27" s="101" customFormat="1" x14ac:dyDescent="0.25">
      <c r="C495" s="268"/>
      <c r="D495" s="147"/>
      <c r="E495" s="148"/>
      <c r="F495" s="151"/>
      <c r="G495" s="148"/>
      <c r="H495" s="184"/>
      <c r="I495" s="151"/>
      <c r="J495" s="153"/>
      <c r="K495" s="147"/>
      <c r="L495" s="187"/>
      <c r="M495" s="147"/>
      <c r="N495" s="147"/>
      <c r="O495" s="187"/>
      <c r="P495" s="147"/>
      <c r="Q495" s="187"/>
      <c r="R495" s="154"/>
      <c r="S495" s="147"/>
      <c r="T495" s="154"/>
      <c r="U495" s="147"/>
      <c r="V495" s="149"/>
      <c r="W495" s="188"/>
      <c r="X495" s="147"/>
      <c r="Y495" s="147"/>
      <c r="Z495" s="147"/>
      <c r="AA495" s="147"/>
    </row>
    <row r="496" spans="3:27" s="101" customFormat="1" x14ac:dyDescent="0.25">
      <c r="C496" s="268"/>
      <c r="D496" s="147"/>
      <c r="E496" s="148"/>
      <c r="F496" s="151"/>
      <c r="G496" s="148"/>
      <c r="H496" s="184"/>
      <c r="I496" s="151"/>
      <c r="J496" s="153"/>
      <c r="K496" s="147"/>
      <c r="L496" s="187"/>
      <c r="M496" s="147"/>
      <c r="N496" s="147"/>
      <c r="O496" s="187"/>
      <c r="P496" s="147"/>
      <c r="Q496" s="187"/>
      <c r="R496" s="154"/>
      <c r="S496" s="147"/>
      <c r="T496" s="154"/>
      <c r="U496" s="147"/>
      <c r="V496" s="149"/>
      <c r="W496" s="188"/>
      <c r="X496" s="147"/>
      <c r="Y496" s="147"/>
      <c r="Z496" s="147"/>
      <c r="AA496" s="147"/>
    </row>
    <row r="497" spans="3:27" s="101" customFormat="1" x14ac:dyDescent="0.25">
      <c r="C497" s="268"/>
      <c r="D497" s="147"/>
      <c r="E497" s="148"/>
      <c r="F497" s="151"/>
      <c r="G497" s="148"/>
      <c r="H497" s="184"/>
      <c r="I497" s="151"/>
      <c r="J497" s="153"/>
      <c r="K497" s="147"/>
      <c r="L497" s="187"/>
      <c r="M497" s="147"/>
      <c r="N497" s="147"/>
      <c r="O497" s="187"/>
      <c r="P497" s="147"/>
      <c r="Q497" s="187"/>
      <c r="R497" s="154"/>
      <c r="S497" s="147"/>
      <c r="T497" s="154"/>
      <c r="U497" s="147"/>
      <c r="V497" s="149"/>
      <c r="W497" s="188"/>
      <c r="X497" s="147"/>
      <c r="Y497" s="147"/>
      <c r="Z497" s="147"/>
      <c r="AA497" s="147"/>
    </row>
    <row r="498" spans="3:27" s="101" customFormat="1" x14ac:dyDescent="0.25">
      <c r="C498" s="268"/>
      <c r="D498" s="147"/>
      <c r="E498" s="148"/>
      <c r="F498" s="151"/>
      <c r="G498" s="148"/>
      <c r="H498" s="184"/>
      <c r="I498" s="151"/>
      <c r="J498" s="153"/>
      <c r="K498" s="147"/>
      <c r="L498" s="187"/>
      <c r="M498" s="147"/>
      <c r="N498" s="147"/>
      <c r="O498" s="187"/>
      <c r="P498" s="147"/>
      <c r="Q498" s="187"/>
      <c r="R498" s="154"/>
      <c r="S498" s="147"/>
      <c r="T498" s="154"/>
      <c r="U498" s="147"/>
      <c r="V498" s="149"/>
      <c r="W498" s="188"/>
      <c r="X498" s="147"/>
      <c r="Y498" s="147"/>
      <c r="Z498" s="147"/>
      <c r="AA498" s="147"/>
    </row>
    <row r="499" spans="3:27" s="101" customFormat="1" x14ac:dyDescent="0.25">
      <c r="C499" s="268"/>
      <c r="D499" s="147"/>
      <c r="E499" s="148"/>
      <c r="F499" s="151"/>
      <c r="G499" s="148"/>
      <c r="H499" s="184"/>
      <c r="I499" s="151"/>
      <c r="J499" s="153"/>
      <c r="K499" s="147"/>
      <c r="L499" s="187"/>
      <c r="M499" s="147"/>
      <c r="N499" s="147"/>
      <c r="O499" s="187"/>
      <c r="P499" s="147"/>
      <c r="Q499" s="187"/>
      <c r="R499" s="154"/>
      <c r="S499" s="147"/>
      <c r="T499" s="154"/>
      <c r="U499" s="147"/>
      <c r="V499" s="149"/>
      <c r="W499" s="188"/>
      <c r="X499" s="147"/>
      <c r="Y499" s="147"/>
      <c r="Z499" s="147"/>
      <c r="AA499" s="147"/>
    </row>
    <row r="500" spans="3:27" s="101" customFormat="1" x14ac:dyDescent="0.25">
      <c r="C500" s="268"/>
      <c r="D500" s="147"/>
      <c r="E500" s="148"/>
      <c r="F500" s="151"/>
      <c r="G500" s="148"/>
      <c r="H500" s="184"/>
      <c r="I500" s="151"/>
      <c r="J500" s="153"/>
      <c r="K500" s="147"/>
      <c r="L500" s="187"/>
      <c r="M500" s="147"/>
      <c r="N500" s="147"/>
      <c r="O500" s="187"/>
      <c r="P500" s="147"/>
      <c r="Q500" s="187"/>
      <c r="R500" s="154"/>
      <c r="S500" s="147"/>
      <c r="T500" s="154"/>
      <c r="U500" s="147"/>
      <c r="V500" s="149"/>
      <c r="W500" s="188"/>
      <c r="X500" s="147"/>
      <c r="Y500" s="147"/>
      <c r="Z500" s="147"/>
      <c r="AA500" s="147"/>
    </row>
    <row r="501" spans="3:27" s="101" customFormat="1" x14ac:dyDescent="0.25">
      <c r="C501" s="268"/>
      <c r="D501" s="147"/>
      <c r="E501" s="148"/>
      <c r="F501" s="151"/>
      <c r="G501" s="148"/>
      <c r="H501" s="184"/>
      <c r="I501" s="151"/>
      <c r="J501" s="153"/>
      <c r="K501" s="147"/>
      <c r="L501" s="187"/>
      <c r="M501" s="147"/>
      <c r="N501" s="147"/>
      <c r="O501" s="187"/>
      <c r="P501" s="147"/>
      <c r="Q501" s="187"/>
      <c r="R501" s="154"/>
      <c r="S501" s="147"/>
      <c r="T501" s="154"/>
      <c r="U501" s="147"/>
      <c r="V501" s="149"/>
      <c r="W501" s="188"/>
      <c r="X501" s="147"/>
      <c r="Y501" s="147"/>
      <c r="Z501" s="147"/>
      <c r="AA501" s="147"/>
    </row>
    <row r="502" spans="3:27" s="101" customFormat="1" x14ac:dyDescent="0.25">
      <c r="C502" s="268"/>
      <c r="D502" s="147"/>
      <c r="E502" s="148"/>
      <c r="F502" s="151"/>
      <c r="G502" s="148"/>
      <c r="H502" s="184"/>
      <c r="I502" s="151"/>
      <c r="J502" s="153"/>
      <c r="K502" s="147"/>
      <c r="L502" s="187"/>
      <c r="M502" s="147"/>
      <c r="N502" s="147"/>
      <c r="O502" s="187"/>
      <c r="P502" s="147"/>
      <c r="Q502" s="187"/>
      <c r="R502" s="154"/>
      <c r="S502" s="147"/>
      <c r="T502" s="154"/>
      <c r="U502" s="147"/>
      <c r="V502" s="149"/>
      <c r="W502" s="188"/>
      <c r="X502" s="147"/>
      <c r="Y502" s="147"/>
      <c r="Z502" s="147"/>
      <c r="AA502" s="147"/>
    </row>
    <row r="503" spans="3:27" s="101" customFormat="1" x14ac:dyDescent="0.25">
      <c r="C503" s="268"/>
      <c r="D503" s="147"/>
      <c r="E503" s="148"/>
      <c r="F503" s="151"/>
      <c r="G503" s="148"/>
      <c r="H503" s="184"/>
      <c r="I503" s="151"/>
      <c r="J503" s="153"/>
      <c r="K503" s="147"/>
      <c r="L503" s="187"/>
      <c r="M503" s="147"/>
      <c r="N503" s="147"/>
      <c r="O503" s="187"/>
      <c r="P503" s="147"/>
      <c r="Q503" s="187"/>
      <c r="R503" s="154"/>
      <c r="S503" s="147"/>
      <c r="T503" s="154"/>
      <c r="U503" s="147"/>
      <c r="V503" s="149"/>
      <c r="W503" s="188"/>
      <c r="X503" s="147"/>
      <c r="Y503" s="147"/>
      <c r="Z503" s="147"/>
      <c r="AA503" s="147"/>
    </row>
    <row r="504" spans="3:27" s="101" customFormat="1" x14ac:dyDescent="0.25">
      <c r="C504" s="268"/>
      <c r="D504" s="147"/>
      <c r="E504" s="148"/>
      <c r="F504" s="151"/>
      <c r="G504" s="148"/>
      <c r="H504" s="184"/>
      <c r="I504" s="151"/>
      <c r="J504" s="153"/>
      <c r="K504" s="147"/>
      <c r="L504" s="187"/>
      <c r="M504" s="147"/>
      <c r="N504" s="147"/>
      <c r="O504" s="187"/>
      <c r="P504" s="147"/>
      <c r="Q504" s="187"/>
      <c r="R504" s="154"/>
      <c r="S504" s="147"/>
      <c r="T504" s="154"/>
      <c r="U504" s="147"/>
      <c r="V504" s="149"/>
      <c r="W504" s="188"/>
      <c r="X504" s="147"/>
      <c r="Y504" s="147"/>
      <c r="Z504" s="147"/>
      <c r="AA504" s="147"/>
    </row>
    <row r="505" spans="3:27" s="101" customFormat="1" x14ac:dyDescent="0.25">
      <c r="C505" s="268"/>
      <c r="D505" s="147"/>
      <c r="E505" s="148"/>
      <c r="F505" s="151"/>
      <c r="G505" s="148"/>
      <c r="H505" s="184"/>
      <c r="I505" s="151"/>
      <c r="J505" s="153"/>
      <c r="K505" s="147"/>
      <c r="L505" s="187"/>
      <c r="M505" s="147"/>
      <c r="N505" s="147"/>
      <c r="O505" s="187"/>
      <c r="P505" s="147"/>
      <c r="Q505" s="187"/>
      <c r="R505" s="154"/>
      <c r="S505" s="147"/>
      <c r="T505" s="154"/>
      <c r="U505" s="147"/>
      <c r="V505" s="149"/>
      <c r="W505" s="188"/>
      <c r="X505" s="147"/>
      <c r="Y505" s="147"/>
      <c r="Z505" s="147"/>
      <c r="AA505" s="147"/>
    </row>
    <row r="506" spans="3:27" s="101" customFormat="1" x14ac:dyDescent="0.25">
      <c r="C506" s="268"/>
      <c r="D506" s="147"/>
      <c r="E506" s="148"/>
      <c r="F506" s="151"/>
      <c r="G506" s="148"/>
      <c r="H506" s="184"/>
      <c r="I506" s="151"/>
      <c r="J506" s="153"/>
      <c r="K506" s="147"/>
      <c r="L506" s="187"/>
      <c r="M506" s="147"/>
      <c r="N506" s="147"/>
      <c r="O506" s="187"/>
      <c r="P506" s="147"/>
      <c r="Q506" s="187"/>
      <c r="R506" s="154"/>
      <c r="S506" s="147"/>
      <c r="T506" s="154"/>
      <c r="U506" s="147"/>
      <c r="V506" s="149"/>
      <c r="W506" s="188"/>
      <c r="X506" s="147"/>
      <c r="Y506" s="147"/>
      <c r="Z506" s="147"/>
      <c r="AA506" s="147"/>
    </row>
    <row r="507" spans="3:27" s="101" customFormat="1" x14ac:dyDescent="0.25">
      <c r="C507" s="268"/>
      <c r="D507" s="147"/>
      <c r="E507" s="148"/>
      <c r="F507" s="151"/>
      <c r="G507" s="148"/>
      <c r="H507" s="184"/>
      <c r="I507" s="151"/>
      <c r="J507" s="153"/>
      <c r="K507" s="147"/>
      <c r="L507" s="187"/>
      <c r="M507" s="147"/>
      <c r="N507" s="147"/>
      <c r="O507" s="187"/>
      <c r="P507" s="147"/>
      <c r="Q507" s="187"/>
      <c r="R507" s="154"/>
      <c r="S507" s="147"/>
      <c r="T507" s="154"/>
      <c r="U507" s="147"/>
      <c r="V507" s="149"/>
      <c r="W507" s="188"/>
      <c r="X507" s="147"/>
      <c r="Y507" s="147"/>
      <c r="Z507" s="147"/>
      <c r="AA507" s="147"/>
    </row>
    <row r="508" spans="3:27" s="101" customFormat="1" x14ac:dyDescent="0.25">
      <c r="C508" s="268"/>
      <c r="D508" s="147"/>
      <c r="E508" s="148"/>
      <c r="F508" s="151"/>
      <c r="G508" s="148"/>
      <c r="H508" s="184"/>
      <c r="I508" s="151"/>
      <c r="J508" s="153"/>
      <c r="K508" s="147"/>
      <c r="L508" s="187"/>
      <c r="M508" s="147"/>
      <c r="N508" s="147"/>
      <c r="O508" s="187"/>
      <c r="P508" s="147"/>
      <c r="Q508" s="187"/>
      <c r="R508" s="154"/>
      <c r="S508" s="147"/>
      <c r="T508" s="154"/>
      <c r="U508" s="147"/>
      <c r="V508" s="149"/>
      <c r="W508" s="188"/>
      <c r="X508" s="147"/>
      <c r="Y508" s="147"/>
      <c r="Z508" s="147"/>
      <c r="AA508" s="147"/>
    </row>
    <row r="509" spans="3:27" s="101" customFormat="1" x14ac:dyDescent="0.25">
      <c r="C509" s="268"/>
      <c r="D509" s="147"/>
      <c r="E509" s="148"/>
      <c r="F509" s="151"/>
      <c r="G509" s="148"/>
      <c r="H509" s="184"/>
      <c r="I509" s="151"/>
      <c r="J509" s="153"/>
      <c r="K509" s="147"/>
      <c r="L509" s="187"/>
      <c r="M509" s="147"/>
      <c r="N509" s="147"/>
      <c r="O509" s="187"/>
      <c r="P509" s="147"/>
      <c r="Q509" s="187"/>
      <c r="R509" s="154"/>
      <c r="S509" s="147"/>
      <c r="T509" s="154"/>
      <c r="U509" s="147"/>
      <c r="V509" s="149"/>
      <c r="W509" s="188"/>
      <c r="X509" s="147"/>
      <c r="Y509" s="147"/>
      <c r="Z509" s="147"/>
      <c r="AA509" s="147"/>
    </row>
    <row r="510" spans="3:27" s="101" customFormat="1" x14ac:dyDescent="0.25">
      <c r="C510" s="268"/>
      <c r="D510" s="147"/>
      <c r="E510" s="148"/>
      <c r="F510" s="151"/>
      <c r="G510" s="148"/>
      <c r="H510" s="184"/>
      <c r="I510" s="151"/>
      <c r="J510" s="153"/>
      <c r="K510" s="147"/>
      <c r="L510" s="187"/>
      <c r="M510" s="147"/>
      <c r="N510" s="147"/>
      <c r="O510" s="187"/>
      <c r="P510" s="147"/>
      <c r="Q510" s="187"/>
      <c r="R510" s="154"/>
      <c r="S510" s="147"/>
      <c r="T510" s="154"/>
      <c r="U510" s="147"/>
      <c r="V510" s="149"/>
      <c r="W510" s="188"/>
      <c r="X510" s="147"/>
      <c r="Y510" s="147"/>
      <c r="Z510" s="147"/>
      <c r="AA510" s="147"/>
    </row>
    <row r="511" spans="3:27" s="101" customFormat="1" x14ac:dyDescent="0.25">
      <c r="C511" s="268"/>
      <c r="D511" s="147"/>
      <c r="E511" s="148"/>
      <c r="F511" s="151"/>
      <c r="G511" s="148"/>
      <c r="H511" s="184"/>
      <c r="I511" s="151"/>
      <c r="J511" s="153"/>
      <c r="K511" s="147"/>
      <c r="L511" s="187"/>
      <c r="M511" s="147"/>
      <c r="N511" s="147"/>
      <c r="O511" s="187"/>
      <c r="P511" s="147"/>
      <c r="Q511" s="187"/>
      <c r="R511" s="154"/>
      <c r="S511" s="147"/>
      <c r="T511" s="154"/>
      <c r="U511" s="147"/>
      <c r="V511" s="149"/>
      <c r="W511" s="188"/>
      <c r="X511" s="147"/>
      <c r="Y511" s="147"/>
      <c r="Z511" s="147"/>
      <c r="AA511" s="147"/>
    </row>
    <row r="512" spans="3:27" s="101" customFormat="1" x14ac:dyDescent="0.25">
      <c r="C512" s="268"/>
      <c r="D512" s="147"/>
      <c r="E512" s="148"/>
      <c r="F512" s="151"/>
      <c r="G512" s="148"/>
      <c r="H512" s="184"/>
      <c r="I512" s="151"/>
      <c r="J512" s="153"/>
      <c r="K512" s="147"/>
      <c r="L512" s="187"/>
      <c r="M512" s="147"/>
      <c r="N512" s="147"/>
      <c r="O512" s="187"/>
      <c r="P512" s="147"/>
      <c r="Q512" s="187"/>
      <c r="R512" s="154"/>
      <c r="S512" s="147"/>
      <c r="T512" s="154"/>
      <c r="U512" s="147"/>
      <c r="V512" s="149"/>
      <c r="W512" s="188"/>
      <c r="X512" s="147"/>
      <c r="Y512" s="147"/>
      <c r="Z512" s="147"/>
      <c r="AA512" s="147"/>
    </row>
    <row r="513" spans="3:27" s="101" customFormat="1" x14ac:dyDescent="0.25">
      <c r="C513" s="268"/>
      <c r="D513" s="147"/>
      <c r="E513" s="148"/>
      <c r="F513" s="151"/>
      <c r="G513" s="148"/>
      <c r="H513" s="184"/>
      <c r="I513" s="151"/>
      <c r="J513" s="153"/>
      <c r="K513" s="147"/>
      <c r="L513" s="187"/>
      <c r="M513" s="147"/>
      <c r="N513" s="147"/>
      <c r="O513" s="187"/>
      <c r="P513" s="147"/>
      <c r="Q513" s="187"/>
      <c r="R513" s="154"/>
      <c r="S513" s="147"/>
      <c r="T513" s="154"/>
      <c r="U513" s="147"/>
      <c r="V513" s="149"/>
      <c r="W513" s="188"/>
      <c r="X513" s="147"/>
      <c r="Y513" s="147"/>
      <c r="Z513" s="147"/>
      <c r="AA513" s="147"/>
    </row>
    <row r="514" spans="3:27" s="101" customFormat="1" x14ac:dyDescent="0.25">
      <c r="C514" s="268"/>
      <c r="D514" s="147"/>
      <c r="E514" s="148"/>
      <c r="F514" s="151"/>
      <c r="G514" s="148"/>
      <c r="H514" s="184"/>
      <c r="I514" s="151"/>
      <c r="J514" s="153"/>
      <c r="K514" s="147"/>
      <c r="L514" s="187"/>
      <c r="M514" s="147"/>
      <c r="N514" s="147"/>
      <c r="O514" s="187"/>
      <c r="P514" s="147"/>
      <c r="Q514" s="187"/>
      <c r="R514" s="154"/>
      <c r="S514" s="147"/>
      <c r="T514" s="154"/>
      <c r="U514" s="147"/>
      <c r="V514" s="149"/>
      <c r="W514" s="188"/>
      <c r="X514" s="147"/>
      <c r="Y514" s="147"/>
      <c r="Z514" s="147"/>
      <c r="AA514" s="147"/>
    </row>
    <row r="515" spans="3:27" s="101" customFormat="1" x14ac:dyDescent="0.25">
      <c r="C515" s="268"/>
      <c r="D515" s="147"/>
      <c r="E515" s="148"/>
      <c r="F515" s="151"/>
      <c r="G515" s="148"/>
      <c r="H515" s="184"/>
      <c r="I515" s="151"/>
      <c r="J515" s="153"/>
      <c r="K515" s="147"/>
      <c r="L515" s="187"/>
      <c r="M515" s="147"/>
      <c r="N515" s="147"/>
      <c r="O515" s="187"/>
      <c r="P515" s="147"/>
      <c r="Q515" s="187"/>
      <c r="R515" s="154"/>
      <c r="S515" s="147"/>
      <c r="T515" s="154"/>
      <c r="U515" s="147"/>
      <c r="V515" s="149"/>
      <c r="W515" s="188"/>
      <c r="X515" s="147"/>
      <c r="Y515" s="147"/>
      <c r="Z515" s="147"/>
      <c r="AA515" s="147"/>
    </row>
    <row r="516" spans="3:27" s="101" customFormat="1" x14ac:dyDescent="0.25">
      <c r="C516" s="268"/>
      <c r="D516" s="147"/>
      <c r="E516" s="148"/>
      <c r="F516" s="151"/>
      <c r="G516" s="148"/>
      <c r="H516" s="184"/>
      <c r="I516" s="151"/>
      <c r="J516" s="153"/>
      <c r="K516" s="147"/>
      <c r="L516" s="187"/>
      <c r="M516" s="147"/>
      <c r="N516" s="147"/>
      <c r="O516" s="187"/>
      <c r="P516" s="147"/>
      <c r="Q516" s="187"/>
      <c r="R516" s="154"/>
      <c r="S516" s="147"/>
      <c r="T516" s="154"/>
      <c r="U516" s="147"/>
      <c r="V516" s="149"/>
      <c r="W516" s="188"/>
      <c r="X516" s="147"/>
      <c r="Y516" s="147"/>
      <c r="Z516" s="147"/>
      <c r="AA516" s="147"/>
    </row>
    <row r="517" spans="3:27" s="101" customFormat="1" x14ac:dyDescent="0.25">
      <c r="C517" s="268"/>
      <c r="D517" s="147"/>
      <c r="E517" s="148"/>
      <c r="F517" s="151"/>
      <c r="G517" s="148"/>
      <c r="H517" s="184"/>
      <c r="I517" s="151"/>
      <c r="J517" s="153"/>
      <c r="K517" s="147"/>
      <c r="L517" s="187"/>
      <c r="M517" s="147"/>
      <c r="N517" s="147"/>
      <c r="O517" s="187"/>
      <c r="P517" s="147"/>
      <c r="Q517" s="187"/>
      <c r="R517" s="154"/>
      <c r="S517" s="147"/>
      <c r="T517" s="154"/>
      <c r="U517" s="147"/>
      <c r="V517" s="149"/>
      <c r="W517" s="188"/>
      <c r="X517" s="147"/>
      <c r="Y517" s="147"/>
      <c r="Z517" s="147"/>
      <c r="AA517" s="147"/>
    </row>
    <row r="518" spans="3:27" s="101" customFormat="1" x14ac:dyDescent="0.25">
      <c r="C518" s="268"/>
      <c r="D518" s="147"/>
      <c r="E518" s="148"/>
      <c r="F518" s="151"/>
      <c r="G518" s="148"/>
      <c r="H518" s="184"/>
      <c r="I518" s="151"/>
      <c r="J518" s="153"/>
      <c r="K518" s="147"/>
      <c r="L518" s="187"/>
      <c r="M518" s="147"/>
      <c r="N518" s="147"/>
      <c r="O518" s="187"/>
      <c r="P518" s="147"/>
      <c r="Q518" s="187"/>
      <c r="R518" s="154"/>
      <c r="S518" s="147"/>
      <c r="T518" s="154"/>
      <c r="U518" s="147"/>
      <c r="V518" s="149"/>
      <c r="W518" s="188"/>
      <c r="X518" s="147"/>
      <c r="Y518" s="147"/>
      <c r="Z518" s="147"/>
      <c r="AA518" s="147"/>
    </row>
    <row r="519" spans="3:27" s="101" customFormat="1" x14ac:dyDescent="0.25">
      <c r="C519" s="268"/>
      <c r="D519" s="147"/>
      <c r="E519" s="148"/>
      <c r="F519" s="151"/>
      <c r="G519" s="148"/>
      <c r="H519" s="184"/>
      <c r="I519" s="151"/>
      <c r="J519" s="153"/>
      <c r="K519" s="147"/>
      <c r="L519" s="187"/>
      <c r="M519" s="147"/>
      <c r="N519" s="147"/>
      <c r="O519" s="187"/>
      <c r="P519" s="147"/>
      <c r="Q519" s="187"/>
      <c r="R519" s="154"/>
      <c r="S519" s="147"/>
      <c r="T519" s="154"/>
      <c r="U519" s="147"/>
      <c r="V519" s="149"/>
      <c r="W519" s="188"/>
      <c r="X519" s="147"/>
      <c r="Y519" s="147"/>
      <c r="Z519" s="147"/>
      <c r="AA519" s="147"/>
    </row>
    <row r="520" spans="3:27" s="101" customFormat="1" x14ac:dyDescent="0.25">
      <c r="C520" s="268"/>
      <c r="D520" s="147"/>
      <c r="E520" s="148"/>
      <c r="F520" s="151"/>
      <c r="G520" s="148"/>
      <c r="H520" s="184"/>
      <c r="I520" s="151"/>
      <c r="J520" s="153"/>
      <c r="K520" s="147"/>
      <c r="L520" s="187"/>
      <c r="M520" s="147"/>
      <c r="N520" s="147"/>
      <c r="O520" s="187"/>
      <c r="P520" s="147"/>
      <c r="Q520" s="187"/>
      <c r="R520" s="154"/>
      <c r="S520" s="147"/>
      <c r="T520" s="154"/>
      <c r="U520" s="147"/>
      <c r="V520" s="149"/>
      <c r="W520" s="188"/>
      <c r="X520" s="147"/>
      <c r="Y520" s="147"/>
      <c r="Z520" s="147"/>
      <c r="AA520" s="147"/>
    </row>
    <row r="521" spans="3:27" s="101" customFormat="1" x14ac:dyDescent="0.25">
      <c r="C521" s="268"/>
      <c r="D521" s="147"/>
      <c r="E521" s="148"/>
      <c r="F521" s="151"/>
      <c r="G521" s="148"/>
      <c r="H521" s="184"/>
      <c r="I521" s="151"/>
      <c r="J521" s="153"/>
      <c r="K521" s="147"/>
      <c r="L521" s="187"/>
      <c r="M521" s="147"/>
      <c r="N521" s="147"/>
      <c r="O521" s="187"/>
      <c r="P521" s="147"/>
      <c r="Q521" s="187"/>
      <c r="R521" s="154"/>
      <c r="S521" s="147"/>
      <c r="T521" s="154"/>
      <c r="U521" s="147"/>
      <c r="V521" s="149"/>
      <c r="W521" s="188"/>
      <c r="X521" s="147"/>
      <c r="Y521" s="147"/>
      <c r="Z521" s="147"/>
      <c r="AA521" s="147"/>
    </row>
    <row r="522" spans="3:27" s="101" customFormat="1" x14ac:dyDescent="0.25">
      <c r="C522" s="268"/>
      <c r="D522" s="147"/>
      <c r="E522" s="148"/>
      <c r="F522" s="151"/>
      <c r="G522" s="148"/>
      <c r="H522" s="184"/>
      <c r="I522" s="151"/>
      <c r="J522" s="153"/>
      <c r="K522" s="147"/>
      <c r="L522" s="187"/>
      <c r="M522" s="147"/>
      <c r="N522" s="147"/>
      <c r="O522" s="187"/>
      <c r="P522" s="147"/>
      <c r="Q522" s="187"/>
      <c r="R522" s="154"/>
      <c r="S522" s="147"/>
      <c r="T522" s="154"/>
      <c r="U522" s="147"/>
      <c r="V522" s="149"/>
      <c r="W522" s="188"/>
      <c r="X522" s="147"/>
      <c r="Y522" s="147"/>
      <c r="Z522" s="147"/>
      <c r="AA522" s="147"/>
    </row>
    <row r="523" spans="3:27" s="101" customFormat="1" x14ac:dyDescent="0.25">
      <c r="C523" s="268"/>
      <c r="D523" s="147"/>
      <c r="E523" s="148"/>
      <c r="F523" s="151"/>
      <c r="G523" s="148"/>
      <c r="H523" s="184"/>
      <c r="I523" s="151"/>
      <c r="J523" s="153"/>
      <c r="K523" s="147"/>
      <c r="L523" s="187"/>
      <c r="M523" s="147"/>
      <c r="N523" s="147"/>
      <c r="O523" s="187"/>
      <c r="P523" s="147"/>
      <c r="Q523" s="187"/>
      <c r="R523" s="154"/>
      <c r="S523" s="147"/>
      <c r="T523" s="154"/>
      <c r="U523" s="147"/>
      <c r="V523" s="149"/>
      <c r="W523" s="188"/>
      <c r="X523" s="147"/>
      <c r="Y523" s="147"/>
      <c r="Z523" s="147"/>
      <c r="AA523" s="147"/>
    </row>
    <row r="524" spans="3:27" s="101" customFormat="1" x14ac:dyDescent="0.25">
      <c r="C524" s="268"/>
      <c r="D524" s="147"/>
      <c r="E524" s="148"/>
      <c r="F524" s="151"/>
      <c r="G524" s="148"/>
      <c r="H524" s="184"/>
      <c r="I524" s="151"/>
      <c r="J524" s="153"/>
      <c r="K524" s="147"/>
      <c r="L524" s="187"/>
      <c r="M524" s="147"/>
      <c r="N524" s="147"/>
      <c r="O524" s="187"/>
      <c r="P524" s="147"/>
      <c r="Q524" s="187"/>
      <c r="R524" s="154"/>
      <c r="S524" s="147"/>
      <c r="T524" s="154"/>
      <c r="U524" s="147"/>
      <c r="V524" s="149"/>
      <c r="W524" s="188"/>
      <c r="X524" s="147"/>
      <c r="Y524" s="147"/>
      <c r="Z524" s="147"/>
      <c r="AA524" s="147"/>
    </row>
    <row r="525" spans="3:27" s="101" customFormat="1" x14ac:dyDescent="0.25">
      <c r="C525" s="268"/>
      <c r="D525" s="147"/>
      <c r="E525" s="148"/>
      <c r="F525" s="151"/>
      <c r="G525" s="148"/>
      <c r="H525" s="184"/>
      <c r="I525" s="151"/>
      <c r="J525" s="153"/>
      <c r="K525" s="147"/>
      <c r="L525" s="187"/>
      <c r="M525" s="147"/>
      <c r="N525" s="147"/>
      <c r="O525" s="187"/>
      <c r="P525" s="147"/>
      <c r="Q525" s="187"/>
      <c r="R525" s="154"/>
      <c r="S525" s="147"/>
      <c r="T525" s="154"/>
      <c r="U525" s="147"/>
      <c r="V525" s="149"/>
      <c r="W525" s="188"/>
      <c r="X525" s="147"/>
      <c r="Y525" s="147"/>
      <c r="Z525" s="147"/>
      <c r="AA525" s="147"/>
    </row>
    <row r="526" spans="3:27" s="101" customFormat="1" x14ac:dyDescent="0.25">
      <c r="C526" s="268"/>
      <c r="D526" s="147"/>
      <c r="E526" s="148"/>
      <c r="F526" s="151"/>
      <c r="G526" s="148"/>
      <c r="H526" s="184"/>
      <c r="I526" s="151"/>
      <c r="J526" s="153"/>
      <c r="K526" s="147"/>
      <c r="L526" s="187"/>
      <c r="M526" s="147"/>
      <c r="N526" s="147"/>
      <c r="O526" s="187"/>
      <c r="P526" s="147"/>
      <c r="Q526" s="187"/>
      <c r="R526" s="154"/>
      <c r="S526" s="147"/>
      <c r="T526" s="154"/>
      <c r="U526" s="147"/>
      <c r="V526" s="149"/>
      <c r="W526" s="188"/>
      <c r="X526" s="147"/>
      <c r="Y526" s="147"/>
      <c r="Z526" s="147"/>
      <c r="AA526" s="147"/>
    </row>
    <row r="527" spans="3:27" s="101" customFormat="1" x14ac:dyDescent="0.25">
      <c r="C527" s="268"/>
      <c r="D527" s="147"/>
      <c r="E527" s="148"/>
      <c r="F527" s="151"/>
      <c r="G527" s="148"/>
      <c r="H527" s="184"/>
      <c r="I527" s="151"/>
      <c r="J527" s="153"/>
      <c r="K527" s="147"/>
      <c r="L527" s="187"/>
      <c r="M527" s="147"/>
      <c r="N527" s="147"/>
      <c r="O527" s="187"/>
      <c r="P527" s="147"/>
      <c r="Q527" s="187"/>
      <c r="R527" s="154"/>
      <c r="S527" s="147"/>
      <c r="T527" s="154"/>
      <c r="U527" s="147"/>
      <c r="V527" s="149"/>
      <c r="W527" s="188"/>
      <c r="X527" s="147"/>
      <c r="Y527" s="147"/>
      <c r="Z527" s="147"/>
      <c r="AA527" s="147"/>
    </row>
    <row r="528" spans="3:27" s="101" customFormat="1" x14ac:dyDescent="0.25">
      <c r="C528" s="268"/>
      <c r="D528" s="147"/>
      <c r="E528" s="148"/>
      <c r="F528" s="151"/>
      <c r="G528" s="148"/>
      <c r="H528" s="184"/>
      <c r="I528" s="151"/>
      <c r="J528" s="153"/>
      <c r="K528" s="147"/>
      <c r="L528" s="187"/>
      <c r="M528" s="147"/>
      <c r="N528" s="147"/>
      <c r="O528" s="187"/>
      <c r="P528" s="147"/>
      <c r="Q528" s="187"/>
      <c r="R528" s="154"/>
      <c r="S528" s="147"/>
      <c r="T528" s="154"/>
      <c r="U528" s="147"/>
      <c r="V528" s="149"/>
      <c r="W528" s="188"/>
      <c r="X528" s="147"/>
      <c r="Y528" s="147"/>
      <c r="Z528" s="147"/>
      <c r="AA528" s="147"/>
    </row>
    <row r="529" spans="3:27" s="101" customFormat="1" x14ac:dyDescent="0.25">
      <c r="C529" s="268"/>
      <c r="D529" s="147"/>
      <c r="E529" s="148"/>
      <c r="F529" s="151"/>
      <c r="G529" s="148"/>
      <c r="H529" s="184"/>
      <c r="I529" s="151"/>
      <c r="J529" s="153"/>
      <c r="K529" s="147"/>
      <c r="L529" s="187"/>
      <c r="M529" s="147"/>
      <c r="N529" s="147"/>
      <c r="O529" s="187"/>
      <c r="P529" s="147"/>
      <c r="Q529" s="187"/>
      <c r="R529" s="154"/>
      <c r="S529" s="147"/>
      <c r="T529" s="154"/>
      <c r="U529" s="147"/>
      <c r="V529" s="149"/>
      <c r="W529" s="188"/>
      <c r="X529" s="147"/>
      <c r="Y529" s="147"/>
      <c r="Z529" s="147"/>
      <c r="AA529" s="147"/>
    </row>
    <row r="530" spans="3:27" s="101" customFormat="1" x14ac:dyDescent="0.25">
      <c r="C530" s="268"/>
      <c r="D530" s="147"/>
      <c r="E530" s="148"/>
      <c r="F530" s="151"/>
      <c r="G530" s="148"/>
      <c r="H530" s="184"/>
      <c r="I530" s="151"/>
      <c r="J530" s="153"/>
      <c r="K530" s="147"/>
      <c r="L530" s="187"/>
      <c r="M530" s="147"/>
      <c r="N530" s="147"/>
      <c r="O530" s="187"/>
      <c r="P530" s="147"/>
      <c r="Q530" s="187"/>
      <c r="R530" s="154"/>
      <c r="S530" s="147"/>
      <c r="T530" s="154"/>
      <c r="U530" s="147"/>
      <c r="V530" s="149"/>
      <c r="W530" s="188"/>
      <c r="X530" s="147"/>
      <c r="Y530" s="147"/>
      <c r="Z530" s="147"/>
      <c r="AA530" s="147"/>
    </row>
    <row r="531" spans="3:27" s="101" customFormat="1" x14ac:dyDescent="0.25">
      <c r="C531" s="268"/>
      <c r="D531" s="147"/>
      <c r="E531" s="148"/>
      <c r="F531" s="151"/>
      <c r="G531" s="148"/>
      <c r="H531" s="184"/>
      <c r="I531" s="151"/>
      <c r="J531" s="153"/>
      <c r="K531" s="147"/>
      <c r="L531" s="187"/>
      <c r="M531" s="147"/>
      <c r="N531" s="147"/>
      <c r="O531" s="187"/>
      <c r="P531" s="147"/>
      <c r="Q531" s="187"/>
      <c r="R531" s="154"/>
      <c r="S531" s="147"/>
      <c r="T531" s="154"/>
      <c r="U531" s="147"/>
      <c r="V531" s="149"/>
      <c r="W531" s="188"/>
      <c r="X531" s="147"/>
      <c r="Y531" s="147"/>
      <c r="Z531" s="147"/>
      <c r="AA531" s="147"/>
    </row>
    <row r="532" spans="3:27" s="101" customFormat="1" x14ac:dyDescent="0.25">
      <c r="C532" s="268"/>
      <c r="D532" s="147"/>
      <c r="E532" s="148"/>
      <c r="F532" s="151"/>
      <c r="G532" s="148"/>
      <c r="H532" s="184"/>
      <c r="I532" s="151"/>
      <c r="J532" s="153"/>
      <c r="K532" s="147"/>
      <c r="L532" s="187"/>
      <c r="M532" s="147"/>
      <c r="N532" s="147"/>
      <c r="O532" s="187"/>
      <c r="P532" s="147"/>
      <c r="Q532" s="187"/>
      <c r="R532" s="154"/>
      <c r="S532" s="147"/>
      <c r="T532" s="154"/>
      <c r="U532" s="147"/>
      <c r="V532" s="149"/>
      <c r="W532" s="188"/>
      <c r="X532" s="147"/>
      <c r="Y532" s="147"/>
      <c r="Z532" s="147"/>
      <c r="AA532" s="147"/>
    </row>
    <row r="533" spans="3:27" s="101" customFormat="1" x14ac:dyDescent="0.25">
      <c r="C533" s="268"/>
      <c r="D533" s="147"/>
      <c r="E533" s="148"/>
      <c r="F533" s="151"/>
      <c r="G533" s="148"/>
      <c r="H533" s="184"/>
      <c r="I533" s="151"/>
      <c r="J533" s="153"/>
      <c r="K533" s="147"/>
      <c r="L533" s="187"/>
      <c r="M533" s="147"/>
      <c r="N533" s="147"/>
      <c r="O533" s="187"/>
      <c r="P533" s="147"/>
      <c r="Q533" s="187"/>
      <c r="R533" s="154"/>
      <c r="S533" s="147"/>
      <c r="T533" s="154"/>
      <c r="U533" s="147"/>
      <c r="V533" s="149"/>
      <c r="W533" s="188"/>
      <c r="X533" s="147"/>
      <c r="Y533" s="147"/>
      <c r="Z533" s="147"/>
      <c r="AA533" s="147"/>
    </row>
    <row r="534" spans="3:27" s="101" customFormat="1" x14ac:dyDescent="0.25">
      <c r="C534" s="268"/>
      <c r="D534" s="147"/>
      <c r="E534" s="148"/>
      <c r="F534" s="151"/>
      <c r="G534" s="148"/>
      <c r="H534" s="184"/>
      <c r="I534" s="151"/>
      <c r="J534" s="153"/>
      <c r="K534" s="147"/>
      <c r="L534" s="187"/>
      <c r="M534" s="147"/>
      <c r="N534" s="147"/>
      <c r="O534" s="187"/>
      <c r="P534" s="147"/>
      <c r="Q534" s="187"/>
      <c r="R534" s="154"/>
      <c r="S534" s="147"/>
      <c r="T534" s="154"/>
      <c r="U534" s="147"/>
      <c r="V534" s="149"/>
      <c r="W534" s="188"/>
      <c r="X534" s="147"/>
      <c r="Y534" s="147"/>
      <c r="Z534" s="147"/>
      <c r="AA534" s="147"/>
    </row>
    <row r="535" spans="3:27" s="101" customFormat="1" x14ac:dyDescent="0.25">
      <c r="C535" s="268"/>
      <c r="D535" s="147"/>
      <c r="E535" s="148"/>
      <c r="F535" s="151"/>
      <c r="G535" s="148"/>
      <c r="H535" s="184"/>
      <c r="I535" s="151"/>
      <c r="J535" s="153"/>
      <c r="K535" s="147"/>
      <c r="L535" s="187"/>
      <c r="M535" s="147"/>
      <c r="N535" s="147"/>
      <c r="O535" s="187"/>
      <c r="P535" s="147"/>
      <c r="Q535" s="187"/>
      <c r="R535" s="154"/>
      <c r="S535" s="147"/>
      <c r="T535" s="154"/>
      <c r="U535" s="147"/>
      <c r="V535" s="149"/>
      <c r="W535" s="188"/>
      <c r="X535" s="147"/>
      <c r="Y535" s="147"/>
      <c r="Z535" s="147"/>
      <c r="AA535" s="147"/>
    </row>
    <row r="536" spans="3:27" s="101" customFormat="1" x14ac:dyDescent="0.25">
      <c r="C536" s="268"/>
      <c r="D536" s="147"/>
      <c r="E536" s="148"/>
      <c r="F536" s="151"/>
      <c r="G536" s="148"/>
      <c r="H536" s="184"/>
      <c r="I536" s="151"/>
      <c r="J536" s="153"/>
      <c r="K536" s="147"/>
      <c r="L536" s="187"/>
      <c r="M536" s="147"/>
      <c r="N536" s="147"/>
      <c r="O536" s="187"/>
      <c r="P536" s="147"/>
      <c r="Q536" s="187"/>
      <c r="R536" s="154"/>
      <c r="S536" s="147"/>
      <c r="T536" s="154"/>
      <c r="U536" s="147"/>
      <c r="V536" s="149"/>
      <c r="W536" s="188"/>
      <c r="X536" s="147"/>
      <c r="Y536" s="147"/>
      <c r="Z536" s="147"/>
      <c r="AA536" s="147"/>
    </row>
    <row r="537" spans="3:27" s="101" customFormat="1" x14ac:dyDescent="0.25">
      <c r="C537" s="268"/>
      <c r="D537" s="147"/>
      <c r="E537" s="148"/>
      <c r="F537" s="151"/>
      <c r="G537" s="148"/>
      <c r="H537" s="184"/>
      <c r="I537" s="151"/>
      <c r="J537" s="153"/>
      <c r="K537" s="147"/>
      <c r="L537" s="187"/>
      <c r="M537" s="147"/>
      <c r="N537" s="147"/>
      <c r="O537" s="187"/>
      <c r="P537" s="147"/>
      <c r="Q537" s="187"/>
      <c r="R537" s="154"/>
      <c r="S537" s="147"/>
      <c r="T537" s="154"/>
      <c r="U537" s="147"/>
      <c r="V537" s="149"/>
      <c r="W537" s="188"/>
      <c r="X537" s="147"/>
      <c r="Y537" s="147"/>
      <c r="Z537" s="147"/>
      <c r="AA537" s="147"/>
    </row>
    <row r="538" spans="3:27" s="101" customFormat="1" x14ac:dyDescent="0.25">
      <c r="C538" s="268"/>
      <c r="D538" s="147"/>
      <c r="E538" s="148"/>
      <c r="F538" s="151"/>
      <c r="G538" s="148"/>
      <c r="H538" s="184"/>
      <c r="I538" s="151"/>
      <c r="J538" s="153"/>
      <c r="K538" s="147"/>
      <c r="L538" s="187"/>
      <c r="M538" s="147"/>
      <c r="N538" s="147"/>
      <c r="O538" s="187"/>
      <c r="P538" s="147"/>
      <c r="Q538" s="187"/>
      <c r="R538" s="154"/>
      <c r="S538" s="147"/>
      <c r="T538" s="154"/>
      <c r="U538" s="147"/>
      <c r="V538" s="149"/>
      <c r="W538" s="188"/>
      <c r="X538" s="147"/>
      <c r="Y538" s="147"/>
      <c r="Z538" s="147"/>
      <c r="AA538" s="147"/>
    </row>
    <row r="539" spans="3:27" s="101" customFormat="1" x14ac:dyDescent="0.25">
      <c r="C539" s="268"/>
      <c r="D539" s="147"/>
      <c r="E539" s="148"/>
      <c r="F539" s="151"/>
      <c r="G539" s="148"/>
      <c r="H539" s="184"/>
      <c r="I539" s="151"/>
      <c r="J539" s="153"/>
      <c r="K539" s="147"/>
      <c r="L539" s="187"/>
      <c r="M539" s="147"/>
      <c r="N539" s="147"/>
      <c r="O539" s="187"/>
      <c r="P539" s="147"/>
      <c r="Q539" s="187"/>
      <c r="R539" s="154"/>
      <c r="S539" s="147"/>
      <c r="T539" s="154"/>
      <c r="U539" s="147"/>
      <c r="V539" s="149"/>
      <c r="W539" s="188"/>
      <c r="X539" s="147"/>
      <c r="Y539" s="147"/>
      <c r="Z539" s="147"/>
      <c r="AA539" s="147"/>
    </row>
    <row r="540" spans="3:27" s="101" customFormat="1" x14ac:dyDescent="0.25">
      <c r="C540" s="268"/>
      <c r="D540" s="147"/>
      <c r="E540" s="148"/>
      <c r="F540" s="151"/>
      <c r="G540" s="148"/>
      <c r="H540" s="184"/>
      <c r="I540" s="151"/>
      <c r="J540" s="153"/>
      <c r="K540" s="147"/>
      <c r="L540" s="187"/>
      <c r="M540" s="147"/>
      <c r="N540" s="147"/>
      <c r="O540" s="187"/>
      <c r="P540" s="147"/>
      <c r="Q540" s="187"/>
      <c r="R540" s="154"/>
      <c r="S540" s="147"/>
      <c r="T540" s="154"/>
      <c r="U540" s="147"/>
      <c r="V540" s="149"/>
      <c r="W540" s="188"/>
      <c r="X540" s="147"/>
      <c r="Y540" s="147"/>
      <c r="Z540" s="147"/>
      <c r="AA540" s="147"/>
    </row>
    <row r="541" spans="3:27" s="101" customFormat="1" x14ac:dyDescent="0.25">
      <c r="C541" s="268"/>
      <c r="D541" s="147"/>
      <c r="E541" s="148"/>
      <c r="F541" s="151"/>
      <c r="G541" s="148"/>
      <c r="H541" s="184"/>
      <c r="I541" s="151"/>
      <c r="J541" s="153"/>
      <c r="K541" s="147"/>
      <c r="L541" s="187"/>
      <c r="M541" s="147"/>
      <c r="N541" s="147"/>
      <c r="O541" s="187"/>
      <c r="P541" s="147"/>
      <c r="Q541" s="187"/>
      <c r="R541" s="154"/>
      <c r="S541" s="147"/>
      <c r="T541" s="154"/>
      <c r="U541" s="147"/>
      <c r="V541" s="149"/>
      <c r="W541" s="188"/>
      <c r="X541" s="147"/>
      <c r="Y541" s="147"/>
      <c r="Z541" s="147"/>
      <c r="AA541" s="147"/>
    </row>
    <row r="542" spans="3:27" s="101" customFormat="1" x14ac:dyDescent="0.25">
      <c r="C542" s="268"/>
      <c r="D542" s="147"/>
      <c r="E542" s="148"/>
      <c r="F542" s="151"/>
      <c r="G542" s="148"/>
      <c r="H542" s="184"/>
      <c r="I542" s="151"/>
      <c r="J542" s="153"/>
      <c r="K542" s="147"/>
      <c r="L542" s="187"/>
      <c r="M542" s="147"/>
      <c r="N542" s="147"/>
      <c r="O542" s="187"/>
      <c r="P542" s="147"/>
      <c r="Q542" s="187"/>
      <c r="R542" s="154"/>
      <c r="S542" s="147"/>
      <c r="T542" s="154"/>
      <c r="U542" s="147"/>
      <c r="V542" s="149"/>
      <c r="W542" s="188"/>
      <c r="X542" s="147"/>
      <c r="Y542" s="147"/>
      <c r="Z542" s="147"/>
      <c r="AA542" s="147"/>
    </row>
    <row r="543" spans="3:27" s="101" customFormat="1" x14ac:dyDescent="0.25">
      <c r="C543" s="268"/>
      <c r="D543" s="147"/>
      <c r="E543" s="148"/>
      <c r="F543" s="151"/>
      <c r="G543" s="148"/>
      <c r="H543" s="184"/>
      <c r="I543" s="151"/>
      <c r="J543" s="153"/>
      <c r="K543" s="147"/>
      <c r="L543" s="187"/>
      <c r="M543" s="147"/>
      <c r="N543" s="147"/>
      <c r="O543" s="187"/>
      <c r="P543" s="147"/>
      <c r="Q543" s="187"/>
      <c r="R543" s="154"/>
      <c r="S543" s="147"/>
      <c r="T543" s="154"/>
      <c r="U543" s="147"/>
      <c r="V543" s="149"/>
      <c r="W543" s="188"/>
      <c r="X543" s="147"/>
      <c r="Y543" s="147"/>
      <c r="Z543" s="147"/>
      <c r="AA543" s="147"/>
    </row>
    <row r="544" spans="3:27" s="101" customFormat="1" x14ac:dyDescent="0.25">
      <c r="C544" s="268"/>
      <c r="D544" s="147"/>
      <c r="E544" s="148"/>
      <c r="F544" s="151"/>
      <c r="G544" s="148"/>
      <c r="H544" s="184"/>
      <c r="I544" s="151"/>
      <c r="J544" s="153"/>
      <c r="K544" s="147"/>
      <c r="L544" s="187"/>
      <c r="M544" s="147"/>
      <c r="N544" s="147"/>
      <c r="O544" s="187"/>
      <c r="P544" s="147"/>
      <c r="Q544" s="187"/>
      <c r="R544" s="154"/>
      <c r="S544" s="147"/>
      <c r="T544" s="154"/>
      <c r="U544" s="147"/>
      <c r="V544" s="149"/>
      <c r="W544" s="188"/>
      <c r="X544" s="147"/>
      <c r="Y544" s="147"/>
      <c r="Z544" s="147"/>
      <c r="AA544" s="147"/>
    </row>
    <row r="545" spans="3:27" s="101" customFormat="1" x14ac:dyDescent="0.25">
      <c r="C545" s="268"/>
      <c r="D545" s="147"/>
      <c r="E545" s="148"/>
      <c r="F545" s="151"/>
      <c r="G545" s="148"/>
      <c r="H545" s="184"/>
      <c r="I545" s="151"/>
      <c r="J545" s="153"/>
      <c r="K545" s="147"/>
      <c r="L545" s="187"/>
      <c r="M545" s="147"/>
      <c r="N545" s="147"/>
      <c r="O545" s="187"/>
      <c r="P545" s="147"/>
      <c r="Q545" s="187"/>
      <c r="R545" s="154"/>
      <c r="S545" s="147"/>
      <c r="T545" s="154"/>
      <c r="U545" s="147"/>
      <c r="V545" s="149"/>
      <c r="W545" s="188"/>
      <c r="X545" s="147"/>
      <c r="Y545" s="147"/>
      <c r="Z545" s="147"/>
      <c r="AA545" s="147"/>
    </row>
    <row r="546" spans="3:27" s="101" customFormat="1" x14ac:dyDescent="0.25">
      <c r="C546" s="268"/>
      <c r="D546" s="147"/>
      <c r="E546" s="148"/>
      <c r="F546" s="151"/>
      <c r="G546" s="148"/>
      <c r="H546" s="184"/>
      <c r="I546" s="151"/>
      <c r="J546" s="153"/>
      <c r="K546" s="147"/>
      <c r="L546" s="187"/>
      <c r="M546" s="147"/>
      <c r="N546" s="147"/>
      <c r="O546" s="187"/>
      <c r="P546" s="147"/>
      <c r="Q546" s="187"/>
      <c r="R546" s="154"/>
      <c r="S546" s="147"/>
      <c r="T546" s="154"/>
      <c r="U546" s="147"/>
      <c r="V546" s="149"/>
      <c r="W546" s="188"/>
      <c r="X546" s="147"/>
      <c r="Y546" s="147"/>
      <c r="Z546" s="147"/>
      <c r="AA546" s="147"/>
    </row>
    <row r="547" spans="3:27" s="101" customFormat="1" x14ac:dyDescent="0.25">
      <c r="C547" s="268"/>
      <c r="D547" s="147"/>
      <c r="E547" s="148"/>
      <c r="F547" s="151"/>
      <c r="G547" s="148"/>
      <c r="H547" s="184"/>
      <c r="I547" s="151"/>
      <c r="J547" s="153"/>
      <c r="K547" s="147"/>
      <c r="L547" s="187"/>
      <c r="M547" s="147"/>
      <c r="N547" s="147"/>
      <c r="O547" s="187"/>
      <c r="P547" s="147"/>
      <c r="Q547" s="187"/>
      <c r="R547" s="154"/>
      <c r="S547" s="147"/>
      <c r="T547" s="154"/>
      <c r="U547" s="147"/>
      <c r="V547" s="149"/>
      <c r="W547" s="188"/>
      <c r="X547" s="147"/>
      <c r="Y547" s="147"/>
      <c r="Z547" s="147"/>
      <c r="AA547" s="147"/>
    </row>
    <row r="548" spans="3:27" s="101" customFormat="1" x14ac:dyDescent="0.25">
      <c r="C548" s="268"/>
      <c r="D548" s="147"/>
      <c r="E548" s="148"/>
      <c r="F548" s="151"/>
      <c r="G548" s="148"/>
      <c r="H548" s="184"/>
      <c r="I548" s="151"/>
      <c r="J548" s="153"/>
      <c r="K548" s="147"/>
      <c r="L548" s="187"/>
      <c r="M548" s="147"/>
      <c r="N548" s="147"/>
      <c r="O548" s="187"/>
      <c r="P548" s="147"/>
      <c r="Q548" s="187"/>
      <c r="R548" s="154"/>
      <c r="S548" s="147"/>
      <c r="T548" s="154"/>
      <c r="U548" s="147"/>
      <c r="V548" s="149"/>
      <c r="W548" s="188"/>
      <c r="X548" s="147"/>
      <c r="Y548" s="147"/>
      <c r="Z548" s="147"/>
      <c r="AA548" s="147"/>
    </row>
    <row r="549" spans="3:27" s="101" customFormat="1" x14ac:dyDescent="0.25">
      <c r="C549" s="268"/>
      <c r="D549" s="147"/>
      <c r="E549" s="148"/>
      <c r="F549" s="151"/>
      <c r="G549" s="148"/>
      <c r="H549" s="184"/>
      <c r="I549" s="151"/>
      <c r="J549" s="153"/>
      <c r="K549" s="147"/>
      <c r="L549" s="187"/>
      <c r="M549" s="147"/>
      <c r="N549" s="147"/>
      <c r="O549" s="187"/>
      <c r="P549" s="147"/>
      <c r="Q549" s="187"/>
      <c r="R549" s="154"/>
      <c r="S549" s="147"/>
      <c r="T549" s="154"/>
      <c r="U549" s="147"/>
      <c r="V549" s="149"/>
      <c r="W549" s="188"/>
      <c r="X549" s="147"/>
      <c r="Y549" s="147"/>
      <c r="Z549" s="147"/>
      <c r="AA549" s="147"/>
    </row>
    <row r="550" spans="3:27" s="101" customFormat="1" x14ac:dyDescent="0.25">
      <c r="C550" s="268"/>
      <c r="D550" s="147"/>
      <c r="E550" s="148"/>
      <c r="F550" s="151"/>
      <c r="G550" s="148"/>
      <c r="H550" s="184"/>
      <c r="I550" s="151"/>
      <c r="J550" s="153"/>
      <c r="K550" s="147"/>
      <c r="L550" s="187"/>
      <c r="M550" s="147"/>
      <c r="N550" s="147"/>
      <c r="O550" s="187"/>
      <c r="P550" s="147"/>
      <c r="Q550" s="187"/>
      <c r="R550" s="154"/>
      <c r="S550" s="147"/>
      <c r="T550" s="154"/>
      <c r="U550" s="147"/>
      <c r="V550" s="149"/>
      <c r="W550" s="188"/>
      <c r="X550" s="147"/>
      <c r="Y550" s="147"/>
      <c r="Z550" s="147"/>
      <c r="AA550" s="147"/>
    </row>
    <row r="551" spans="3:27" s="101" customFormat="1" x14ac:dyDescent="0.25">
      <c r="C551" s="268"/>
      <c r="D551" s="147"/>
      <c r="E551" s="148"/>
      <c r="F551" s="151"/>
      <c r="G551" s="148"/>
      <c r="H551" s="184"/>
      <c r="I551" s="151"/>
      <c r="J551" s="153"/>
      <c r="K551" s="147"/>
      <c r="L551" s="187"/>
      <c r="M551" s="147"/>
      <c r="N551" s="147"/>
      <c r="O551" s="187"/>
      <c r="P551" s="147"/>
      <c r="Q551" s="187"/>
      <c r="R551" s="154"/>
      <c r="S551" s="147"/>
      <c r="T551" s="154"/>
      <c r="U551" s="147"/>
      <c r="V551" s="149"/>
      <c r="W551" s="188"/>
      <c r="X551" s="147"/>
      <c r="Y551" s="147"/>
      <c r="Z551" s="147"/>
      <c r="AA551" s="147"/>
    </row>
    <row r="552" spans="3:27" s="101" customFormat="1" x14ac:dyDescent="0.25">
      <c r="C552" s="268"/>
      <c r="D552" s="147"/>
      <c r="E552" s="148"/>
      <c r="F552" s="151"/>
      <c r="G552" s="148"/>
      <c r="H552" s="184"/>
      <c r="I552" s="151"/>
      <c r="J552" s="153"/>
      <c r="K552" s="147"/>
      <c r="L552" s="187"/>
      <c r="M552" s="147"/>
      <c r="N552" s="147"/>
      <c r="O552" s="187"/>
      <c r="P552" s="147"/>
      <c r="Q552" s="187"/>
      <c r="R552" s="154"/>
      <c r="S552" s="147"/>
      <c r="T552" s="154"/>
      <c r="U552" s="147"/>
      <c r="V552" s="149"/>
      <c r="W552" s="188"/>
      <c r="X552" s="147"/>
      <c r="Y552" s="147"/>
      <c r="Z552" s="147"/>
      <c r="AA552" s="147"/>
    </row>
    <row r="553" spans="3:27" s="101" customFormat="1" x14ac:dyDescent="0.25">
      <c r="C553" s="268"/>
      <c r="D553" s="147"/>
      <c r="E553" s="148"/>
      <c r="F553" s="151"/>
      <c r="G553" s="148"/>
      <c r="H553" s="184"/>
      <c r="I553" s="151"/>
      <c r="J553" s="153"/>
      <c r="K553" s="147"/>
      <c r="L553" s="187"/>
      <c r="M553" s="147"/>
      <c r="N553" s="147"/>
      <c r="O553" s="187"/>
      <c r="P553" s="147"/>
      <c r="Q553" s="187"/>
      <c r="R553" s="154"/>
      <c r="S553" s="147"/>
      <c r="T553" s="154"/>
      <c r="U553" s="147"/>
      <c r="V553" s="149"/>
      <c r="W553" s="188"/>
      <c r="X553" s="147"/>
      <c r="Y553" s="147"/>
      <c r="Z553" s="147"/>
      <c r="AA553" s="147"/>
    </row>
    <row r="554" spans="3:27" s="101" customFormat="1" x14ac:dyDescent="0.25">
      <c r="C554" s="268"/>
      <c r="D554" s="147"/>
      <c r="E554" s="148"/>
      <c r="F554" s="151"/>
      <c r="G554" s="148"/>
      <c r="H554" s="184"/>
      <c r="I554" s="151"/>
      <c r="J554" s="153"/>
      <c r="K554" s="147"/>
      <c r="L554" s="187"/>
      <c r="M554" s="147"/>
      <c r="N554" s="147"/>
      <c r="O554" s="187"/>
      <c r="P554" s="147"/>
      <c r="Q554" s="187"/>
      <c r="R554" s="154"/>
      <c r="S554" s="147"/>
      <c r="T554" s="154"/>
      <c r="U554" s="147"/>
      <c r="V554" s="149"/>
      <c r="W554" s="188"/>
      <c r="X554" s="147"/>
      <c r="Y554" s="147"/>
      <c r="Z554" s="147"/>
      <c r="AA554" s="147"/>
    </row>
    <row r="555" spans="3:27" s="101" customFormat="1" x14ac:dyDescent="0.25">
      <c r="C555" s="268"/>
      <c r="D555" s="147"/>
      <c r="E555" s="148"/>
      <c r="F555" s="151"/>
      <c r="G555" s="148"/>
      <c r="H555" s="184"/>
      <c r="I555" s="151"/>
      <c r="J555" s="153"/>
      <c r="K555" s="147"/>
      <c r="L555" s="187"/>
      <c r="M555" s="147"/>
      <c r="N555" s="147"/>
      <c r="O555" s="187"/>
      <c r="P555" s="147"/>
      <c r="Q555" s="187"/>
      <c r="R555" s="154"/>
      <c r="S555" s="147"/>
      <c r="T555" s="154"/>
      <c r="U555" s="147"/>
      <c r="V555" s="149"/>
      <c r="W555" s="188"/>
      <c r="X555" s="147"/>
      <c r="Y555" s="147"/>
      <c r="Z555" s="147"/>
      <c r="AA555" s="147"/>
    </row>
    <row r="556" spans="3:27" s="101" customFormat="1" x14ac:dyDescent="0.25">
      <c r="C556" s="268"/>
      <c r="D556" s="147"/>
      <c r="E556" s="148"/>
      <c r="F556" s="151"/>
      <c r="G556" s="148"/>
      <c r="H556" s="184"/>
      <c r="I556" s="151"/>
      <c r="J556" s="153"/>
      <c r="K556" s="147"/>
      <c r="L556" s="187"/>
      <c r="M556" s="147"/>
      <c r="N556" s="147"/>
      <c r="O556" s="187"/>
      <c r="P556" s="147"/>
      <c r="Q556" s="187"/>
      <c r="R556" s="154"/>
      <c r="S556" s="147"/>
      <c r="T556" s="154"/>
      <c r="U556" s="147"/>
      <c r="V556" s="149"/>
      <c r="W556" s="188"/>
      <c r="X556" s="147"/>
      <c r="Y556" s="147"/>
      <c r="Z556" s="147"/>
      <c r="AA556" s="147"/>
    </row>
    <row r="557" spans="3:27" s="101" customFormat="1" x14ac:dyDescent="0.25">
      <c r="C557" s="268"/>
      <c r="D557" s="147"/>
      <c r="E557" s="148"/>
      <c r="F557" s="151"/>
      <c r="G557" s="148"/>
      <c r="H557" s="184"/>
      <c r="I557" s="151"/>
      <c r="J557" s="153"/>
      <c r="K557" s="147"/>
      <c r="L557" s="187"/>
      <c r="M557" s="147"/>
      <c r="N557" s="147"/>
      <c r="O557" s="187"/>
      <c r="P557" s="147"/>
      <c r="Q557" s="187"/>
      <c r="R557" s="154"/>
      <c r="S557" s="147"/>
      <c r="T557" s="154"/>
      <c r="U557" s="147"/>
      <c r="V557" s="149"/>
      <c r="W557" s="188"/>
      <c r="X557" s="147"/>
      <c r="Y557" s="147"/>
      <c r="Z557" s="147"/>
      <c r="AA557" s="147"/>
    </row>
    <row r="558" spans="3:27" s="101" customFormat="1" x14ac:dyDescent="0.25">
      <c r="C558" s="268"/>
      <c r="D558" s="147"/>
      <c r="E558" s="148"/>
      <c r="F558" s="151"/>
      <c r="G558" s="148"/>
      <c r="H558" s="184"/>
      <c r="I558" s="151"/>
      <c r="J558" s="153"/>
      <c r="K558" s="147"/>
      <c r="L558" s="187"/>
      <c r="M558" s="147"/>
      <c r="N558" s="147"/>
      <c r="O558" s="187"/>
      <c r="P558" s="147"/>
      <c r="Q558" s="187"/>
      <c r="R558" s="154"/>
      <c r="S558" s="147"/>
      <c r="T558" s="154"/>
      <c r="U558" s="147"/>
      <c r="V558" s="149"/>
      <c r="W558" s="188"/>
      <c r="X558" s="147"/>
      <c r="Y558" s="147"/>
      <c r="Z558" s="147"/>
      <c r="AA558" s="147"/>
    </row>
    <row r="559" spans="3:27" s="101" customFormat="1" x14ac:dyDescent="0.25">
      <c r="C559" s="268"/>
      <c r="D559" s="147"/>
      <c r="E559" s="148"/>
      <c r="F559" s="151"/>
      <c r="G559" s="148"/>
      <c r="H559" s="184"/>
      <c r="I559" s="151"/>
      <c r="J559" s="153"/>
      <c r="K559" s="147"/>
      <c r="L559" s="187"/>
      <c r="M559" s="147"/>
      <c r="N559" s="147"/>
      <c r="O559" s="187"/>
      <c r="P559" s="147"/>
      <c r="Q559" s="187"/>
      <c r="R559" s="154"/>
      <c r="S559" s="147"/>
      <c r="T559" s="154"/>
      <c r="U559" s="147"/>
      <c r="V559" s="149"/>
      <c r="W559" s="188"/>
      <c r="X559" s="147"/>
      <c r="Y559" s="147"/>
      <c r="Z559" s="147"/>
      <c r="AA559" s="147"/>
    </row>
    <row r="560" spans="3:27" s="101" customFormat="1" x14ac:dyDescent="0.25">
      <c r="C560" s="268"/>
      <c r="D560" s="147"/>
      <c r="E560" s="148"/>
      <c r="F560" s="151"/>
      <c r="G560" s="148"/>
      <c r="H560" s="184"/>
      <c r="I560" s="151"/>
      <c r="J560" s="153"/>
      <c r="K560" s="147"/>
      <c r="L560" s="187"/>
      <c r="M560" s="147"/>
      <c r="N560" s="147"/>
      <c r="O560" s="187"/>
      <c r="P560" s="147"/>
      <c r="Q560" s="187"/>
      <c r="R560" s="154"/>
      <c r="S560" s="147"/>
      <c r="T560" s="154"/>
      <c r="U560" s="147"/>
      <c r="V560" s="149"/>
      <c r="W560" s="188"/>
      <c r="X560" s="147"/>
      <c r="Y560" s="147"/>
      <c r="Z560" s="147"/>
      <c r="AA560" s="147"/>
    </row>
    <row r="561" spans="3:27" s="101" customFormat="1" x14ac:dyDescent="0.25">
      <c r="C561" s="268"/>
      <c r="D561" s="147"/>
      <c r="E561" s="148"/>
      <c r="F561" s="151"/>
      <c r="G561" s="148"/>
      <c r="H561" s="184"/>
      <c r="I561" s="151"/>
      <c r="J561" s="153"/>
      <c r="K561" s="147"/>
      <c r="L561" s="187"/>
      <c r="M561" s="147"/>
      <c r="N561" s="147"/>
      <c r="O561" s="187"/>
      <c r="P561" s="147"/>
      <c r="Q561" s="187"/>
      <c r="R561" s="154"/>
      <c r="S561" s="147"/>
      <c r="T561" s="154"/>
      <c r="U561" s="147"/>
      <c r="V561" s="149"/>
      <c r="W561" s="188"/>
      <c r="X561" s="147"/>
      <c r="Y561" s="147"/>
      <c r="Z561" s="147"/>
      <c r="AA561" s="147"/>
    </row>
    <row r="562" spans="3:27" s="101" customFormat="1" x14ac:dyDescent="0.25">
      <c r="C562" s="268"/>
      <c r="D562" s="147"/>
      <c r="E562" s="148"/>
      <c r="F562" s="151"/>
      <c r="G562" s="148"/>
      <c r="H562" s="184"/>
      <c r="I562" s="151"/>
      <c r="J562" s="153"/>
      <c r="K562" s="147"/>
      <c r="L562" s="187"/>
      <c r="M562" s="147"/>
      <c r="N562" s="147"/>
      <c r="O562" s="187"/>
      <c r="P562" s="147"/>
      <c r="Q562" s="187"/>
      <c r="R562" s="154"/>
      <c r="S562" s="147"/>
      <c r="T562" s="154"/>
      <c r="U562" s="147"/>
      <c r="V562" s="149"/>
      <c r="W562" s="188"/>
      <c r="X562" s="147"/>
      <c r="Y562" s="147"/>
      <c r="Z562" s="147"/>
      <c r="AA562" s="147"/>
    </row>
    <row r="563" spans="3:27" s="101" customFormat="1" x14ac:dyDescent="0.25">
      <c r="C563" s="268"/>
      <c r="D563" s="147"/>
      <c r="E563" s="148"/>
      <c r="F563" s="151"/>
      <c r="G563" s="148"/>
      <c r="H563" s="184"/>
      <c r="I563" s="151"/>
      <c r="J563" s="153"/>
      <c r="K563" s="147"/>
      <c r="L563" s="187"/>
      <c r="M563" s="147"/>
      <c r="N563" s="147"/>
      <c r="O563" s="187"/>
      <c r="P563" s="147"/>
      <c r="Q563" s="187"/>
      <c r="R563" s="154"/>
      <c r="S563" s="147"/>
      <c r="T563" s="154"/>
      <c r="U563" s="147"/>
      <c r="V563" s="149"/>
      <c r="W563" s="188"/>
      <c r="X563" s="147"/>
      <c r="Y563" s="147"/>
      <c r="Z563" s="147"/>
      <c r="AA563" s="147"/>
    </row>
    <row r="564" spans="3:27" s="101" customFormat="1" x14ac:dyDescent="0.25">
      <c r="C564" s="268"/>
      <c r="D564" s="147"/>
      <c r="E564" s="148"/>
      <c r="F564" s="151"/>
      <c r="G564" s="148"/>
      <c r="H564" s="184"/>
      <c r="I564" s="151"/>
      <c r="J564" s="153"/>
      <c r="K564" s="147"/>
      <c r="L564" s="187"/>
      <c r="M564" s="147"/>
      <c r="N564" s="147"/>
      <c r="O564" s="187"/>
      <c r="P564" s="147"/>
      <c r="Q564" s="187"/>
      <c r="R564" s="154"/>
      <c r="S564" s="147"/>
      <c r="T564" s="154"/>
      <c r="U564" s="147"/>
      <c r="V564" s="149"/>
      <c r="W564" s="188"/>
      <c r="X564" s="147"/>
      <c r="Y564" s="147"/>
      <c r="Z564" s="147"/>
      <c r="AA564" s="147"/>
    </row>
    <row r="565" spans="3:27" s="101" customFormat="1" x14ac:dyDescent="0.25">
      <c r="C565" s="268"/>
      <c r="D565" s="147"/>
      <c r="E565" s="148"/>
      <c r="F565" s="151"/>
      <c r="G565" s="148"/>
      <c r="H565" s="184"/>
      <c r="I565" s="151"/>
      <c r="J565" s="153"/>
      <c r="K565" s="147"/>
      <c r="L565" s="187"/>
      <c r="M565" s="147"/>
      <c r="N565" s="147"/>
      <c r="O565" s="187"/>
      <c r="P565" s="147"/>
      <c r="Q565" s="187"/>
      <c r="R565" s="154"/>
      <c r="S565" s="147"/>
      <c r="T565" s="154"/>
      <c r="U565" s="147"/>
      <c r="V565" s="149"/>
      <c r="W565" s="188"/>
      <c r="X565" s="147"/>
      <c r="Y565" s="147"/>
      <c r="Z565" s="147"/>
      <c r="AA565" s="147"/>
    </row>
    <row r="566" spans="3:27" s="101" customFormat="1" x14ac:dyDescent="0.25">
      <c r="C566" s="268"/>
      <c r="D566" s="147"/>
      <c r="E566" s="148"/>
      <c r="F566" s="151"/>
      <c r="G566" s="148"/>
      <c r="H566" s="184"/>
      <c r="I566" s="151"/>
      <c r="J566" s="153"/>
      <c r="K566" s="147"/>
      <c r="L566" s="187"/>
      <c r="M566" s="147"/>
      <c r="N566" s="147"/>
      <c r="O566" s="187"/>
      <c r="P566" s="147"/>
      <c r="Q566" s="187"/>
      <c r="R566" s="154"/>
      <c r="S566" s="147"/>
      <c r="T566" s="154"/>
      <c r="U566" s="147"/>
      <c r="V566" s="149"/>
      <c r="W566" s="188"/>
      <c r="X566" s="147"/>
      <c r="Y566" s="147"/>
      <c r="Z566" s="147"/>
      <c r="AA566" s="147"/>
    </row>
    <row r="567" spans="3:27" s="101" customFormat="1" x14ac:dyDescent="0.25">
      <c r="C567" s="268"/>
      <c r="D567" s="147"/>
      <c r="E567" s="148"/>
      <c r="F567" s="151"/>
      <c r="G567" s="148"/>
      <c r="H567" s="184"/>
      <c r="I567" s="151"/>
      <c r="J567" s="153"/>
      <c r="K567" s="147"/>
      <c r="L567" s="187"/>
      <c r="M567" s="147"/>
      <c r="N567" s="147"/>
      <c r="O567" s="187"/>
      <c r="P567" s="147"/>
      <c r="Q567" s="187"/>
      <c r="R567" s="154"/>
      <c r="S567" s="147"/>
      <c r="T567" s="154"/>
      <c r="U567" s="147"/>
      <c r="V567" s="149"/>
      <c r="W567" s="188"/>
      <c r="X567" s="147"/>
      <c r="Y567" s="147"/>
      <c r="Z567" s="147"/>
      <c r="AA567" s="147"/>
    </row>
    <row r="568" spans="3:27" s="101" customFormat="1" x14ac:dyDescent="0.25">
      <c r="C568" s="268"/>
      <c r="D568" s="147"/>
      <c r="E568" s="148"/>
      <c r="F568" s="151"/>
      <c r="G568" s="148"/>
      <c r="H568" s="184"/>
      <c r="I568" s="151"/>
      <c r="J568" s="153"/>
      <c r="K568" s="147"/>
      <c r="L568" s="187"/>
      <c r="M568" s="147"/>
      <c r="N568" s="147"/>
      <c r="O568" s="187"/>
      <c r="P568" s="147"/>
      <c r="Q568" s="187"/>
      <c r="R568" s="154"/>
      <c r="S568" s="147"/>
      <c r="T568" s="154"/>
      <c r="U568" s="147"/>
      <c r="V568" s="149"/>
      <c r="W568" s="188"/>
      <c r="X568" s="147"/>
      <c r="Y568" s="147"/>
      <c r="Z568" s="147"/>
      <c r="AA568" s="147"/>
    </row>
    <row r="569" spans="3:27" s="101" customFormat="1" x14ac:dyDescent="0.25">
      <c r="C569" s="268"/>
      <c r="D569" s="147"/>
      <c r="E569" s="148"/>
      <c r="F569" s="151"/>
      <c r="G569" s="148"/>
      <c r="H569" s="184"/>
      <c r="I569" s="151"/>
      <c r="J569" s="153"/>
      <c r="K569" s="147"/>
      <c r="L569" s="187"/>
      <c r="M569" s="147"/>
      <c r="N569" s="147"/>
      <c r="O569" s="187"/>
      <c r="P569" s="147"/>
      <c r="Q569" s="187"/>
      <c r="R569" s="154"/>
      <c r="S569" s="147"/>
      <c r="T569" s="154"/>
      <c r="U569" s="147"/>
      <c r="V569" s="149"/>
      <c r="W569" s="188"/>
      <c r="X569" s="147"/>
      <c r="Y569" s="147"/>
      <c r="Z569" s="147"/>
      <c r="AA569" s="147"/>
    </row>
    <row r="570" spans="3:27" s="101" customFormat="1" x14ac:dyDescent="0.25">
      <c r="C570" s="268"/>
      <c r="D570" s="147"/>
      <c r="E570" s="148"/>
      <c r="F570" s="151"/>
      <c r="G570" s="148"/>
      <c r="H570" s="184"/>
      <c r="I570" s="151"/>
      <c r="J570" s="153"/>
      <c r="K570" s="147"/>
      <c r="L570" s="187"/>
      <c r="M570" s="147"/>
      <c r="N570" s="147"/>
      <c r="O570" s="187"/>
      <c r="P570" s="147"/>
      <c r="Q570" s="187"/>
      <c r="R570" s="154"/>
      <c r="S570" s="147"/>
      <c r="T570" s="154"/>
      <c r="U570" s="147"/>
      <c r="V570" s="149"/>
      <c r="W570" s="188"/>
      <c r="X570" s="147"/>
      <c r="Y570" s="147"/>
      <c r="Z570" s="147"/>
      <c r="AA570" s="147"/>
    </row>
    <row r="571" spans="3:27" s="101" customFormat="1" x14ac:dyDescent="0.25">
      <c r="C571" s="268"/>
      <c r="D571" s="147"/>
      <c r="E571" s="148"/>
      <c r="F571" s="151"/>
      <c r="G571" s="148"/>
      <c r="H571" s="184"/>
      <c r="I571" s="151"/>
      <c r="J571" s="153"/>
      <c r="K571" s="147"/>
      <c r="L571" s="187"/>
      <c r="M571" s="147"/>
      <c r="N571" s="147"/>
      <c r="O571" s="187"/>
      <c r="P571" s="147"/>
      <c r="Q571" s="187"/>
      <c r="R571" s="154"/>
      <c r="S571" s="147"/>
      <c r="T571" s="154"/>
      <c r="U571" s="147"/>
      <c r="V571" s="149"/>
      <c r="W571" s="188"/>
      <c r="X571" s="147"/>
      <c r="Y571" s="147"/>
      <c r="Z571" s="147"/>
      <c r="AA571" s="147"/>
    </row>
    <row r="572" spans="3:27" s="101" customFormat="1" x14ac:dyDescent="0.25">
      <c r="C572" s="268"/>
      <c r="D572" s="147"/>
      <c r="E572" s="148"/>
      <c r="F572" s="151"/>
      <c r="G572" s="148"/>
      <c r="H572" s="184"/>
      <c r="I572" s="151"/>
      <c r="J572" s="153"/>
      <c r="K572" s="147"/>
      <c r="L572" s="187"/>
      <c r="M572" s="147"/>
      <c r="N572" s="147"/>
      <c r="O572" s="187"/>
      <c r="P572" s="147"/>
      <c r="Q572" s="187"/>
      <c r="R572" s="154"/>
      <c r="S572" s="147"/>
      <c r="T572" s="154"/>
      <c r="U572" s="147"/>
      <c r="V572" s="149"/>
      <c r="W572" s="188"/>
      <c r="X572" s="147"/>
      <c r="Y572" s="147"/>
      <c r="Z572" s="147"/>
      <c r="AA572" s="147"/>
    </row>
    <row r="573" spans="3:27" s="101" customFormat="1" x14ac:dyDescent="0.25">
      <c r="C573" s="268"/>
      <c r="D573" s="147"/>
      <c r="E573" s="148"/>
      <c r="F573" s="151"/>
      <c r="G573" s="148"/>
      <c r="H573" s="184"/>
      <c r="I573" s="151"/>
      <c r="J573" s="153"/>
      <c r="K573" s="147"/>
      <c r="L573" s="187"/>
      <c r="M573" s="147"/>
      <c r="N573" s="147"/>
      <c r="O573" s="187"/>
      <c r="P573" s="147"/>
      <c r="Q573" s="187"/>
      <c r="R573" s="154"/>
      <c r="S573" s="147"/>
      <c r="T573" s="154"/>
      <c r="U573" s="147"/>
      <c r="V573" s="149"/>
      <c r="W573" s="188"/>
      <c r="X573" s="147"/>
      <c r="Y573" s="147"/>
      <c r="Z573" s="147"/>
      <c r="AA573" s="147"/>
    </row>
    <row r="574" spans="3:27" s="101" customFormat="1" x14ac:dyDescent="0.25">
      <c r="C574" s="268"/>
      <c r="D574" s="147"/>
      <c r="E574" s="148"/>
      <c r="F574" s="151"/>
      <c r="G574" s="148"/>
      <c r="H574" s="184"/>
      <c r="I574" s="151"/>
      <c r="J574" s="153"/>
      <c r="K574" s="147"/>
      <c r="L574" s="187"/>
      <c r="M574" s="147"/>
      <c r="N574" s="147"/>
      <c r="O574" s="187"/>
      <c r="P574" s="147"/>
      <c r="Q574" s="187"/>
      <c r="R574" s="154"/>
      <c r="S574" s="147"/>
      <c r="T574" s="154"/>
      <c r="U574" s="147"/>
      <c r="V574" s="149"/>
      <c r="W574" s="188"/>
      <c r="X574" s="147"/>
      <c r="Y574" s="147"/>
      <c r="Z574" s="147"/>
      <c r="AA574" s="147"/>
    </row>
    <row r="575" spans="3:27" s="101" customFormat="1" x14ac:dyDescent="0.25">
      <c r="C575" s="268"/>
      <c r="D575" s="147"/>
      <c r="E575" s="148"/>
      <c r="F575" s="151"/>
      <c r="G575" s="148"/>
      <c r="H575" s="184"/>
      <c r="I575" s="151"/>
      <c r="J575" s="153"/>
      <c r="K575" s="147"/>
      <c r="L575" s="187"/>
      <c r="M575" s="147"/>
      <c r="N575" s="147"/>
      <c r="O575" s="187"/>
      <c r="P575" s="147"/>
      <c r="Q575" s="187"/>
      <c r="R575" s="154"/>
      <c r="S575" s="147"/>
      <c r="T575" s="154"/>
      <c r="U575" s="147"/>
      <c r="V575" s="149"/>
      <c r="W575" s="188"/>
      <c r="X575" s="147"/>
      <c r="Y575" s="147"/>
      <c r="Z575" s="147"/>
      <c r="AA575" s="147"/>
    </row>
    <row r="576" spans="3:27" s="101" customFormat="1" x14ac:dyDescent="0.25">
      <c r="C576" s="268"/>
      <c r="D576" s="147"/>
      <c r="E576" s="148"/>
      <c r="F576" s="151"/>
      <c r="G576" s="148"/>
      <c r="H576" s="184"/>
      <c r="I576" s="151"/>
      <c r="J576" s="153"/>
      <c r="K576" s="147"/>
      <c r="L576" s="187"/>
      <c r="M576" s="147"/>
      <c r="N576" s="147"/>
      <c r="O576" s="187"/>
      <c r="P576" s="147"/>
      <c r="Q576" s="187"/>
      <c r="R576" s="154"/>
      <c r="S576" s="147"/>
      <c r="T576" s="154"/>
      <c r="U576" s="147"/>
      <c r="V576" s="149"/>
      <c r="W576" s="188"/>
      <c r="X576" s="147"/>
      <c r="Y576" s="147"/>
      <c r="Z576" s="147"/>
      <c r="AA576" s="147"/>
    </row>
    <row r="577" spans="3:27" s="101" customFormat="1" x14ac:dyDescent="0.25">
      <c r="C577" s="268"/>
      <c r="D577" s="147"/>
      <c r="E577" s="148"/>
      <c r="F577" s="151"/>
      <c r="G577" s="148"/>
      <c r="H577" s="184"/>
      <c r="I577" s="151"/>
      <c r="J577" s="153"/>
      <c r="K577" s="147"/>
      <c r="L577" s="187"/>
      <c r="M577" s="147"/>
      <c r="N577" s="147"/>
      <c r="O577" s="187"/>
      <c r="P577" s="147"/>
      <c r="Q577" s="187"/>
      <c r="R577" s="154"/>
      <c r="S577" s="147"/>
      <c r="T577" s="154"/>
      <c r="U577" s="147"/>
      <c r="V577" s="149"/>
      <c r="W577" s="188"/>
      <c r="X577" s="147"/>
      <c r="Y577" s="147"/>
      <c r="Z577" s="147"/>
      <c r="AA577" s="147"/>
    </row>
    <row r="578" spans="3:27" s="101" customFormat="1" x14ac:dyDescent="0.25">
      <c r="C578" s="268"/>
      <c r="D578" s="147"/>
      <c r="E578" s="148"/>
      <c r="F578" s="151"/>
      <c r="G578" s="148"/>
      <c r="H578" s="184"/>
      <c r="I578" s="151"/>
      <c r="J578" s="153"/>
      <c r="K578" s="147"/>
      <c r="L578" s="187"/>
      <c r="M578" s="147"/>
      <c r="N578" s="147"/>
      <c r="O578" s="187"/>
      <c r="P578" s="147"/>
      <c r="Q578" s="187"/>
      <c r="R578" s="154"/>
      <c r="S578" s="147"/>
      <c r="T578" s="154"/>
      <c r="U578" s="147"/>
      <c r="V578" s="149"/>
      <c r="W578" s="188"/>
      <c r="X578" s="147"/>
      <c r="Y578" s="147"/>
      <c r="Z578" s="147"/>
      <c r="AA578" s="147"/>
    </row>
    <row r="579" spans="3:27" s="101" customFormat="1" x14ac:dyDescent="0.25">
      <c r="C579" s="268"/>
      <c r="D579" s="147"/>
      <c r="E579" s="148"/>
      <c r="F579" s="151"/>
      <c r="G579" s="148"/>
      <c r="H579" s="184"/>
      <c r="I579" s="151"/>
      <c r="J579" s="153"/>
      <c r="K579" s="147"/>
      <c r="L579" s="187"/>
      <c r="M579" s="147"/>
      <c r="N579" s="147"/>
      <c r="O579" s="187"/>
      <c r="P579" s="147"/>
      <c r="Q579" s="187"/>
      <c r="R579" s="154"/>
      <c r="S579" s="147"/>
      <c r="T579" s="154"/>
      <c r="U579" s="147"/>
      <c r="V579" s="149"/>
      <c r="W579" s="188"/>
      <c r="X579" s="147"/>
      <c r="Y579" s="147"/>
      <c r="Z579" s="147"/>
      <c r="AA579" s="147"/>
    </row>
    <row r="580" spans="3:27" s="101" customFormat="1" x14ac:dyDescent="0.25">
      <c r="C580" s="268"/>
      <c r="D580" s="147"/>
      <c r="E580" s="148"/>
      <c r="F580" s="151"/>
      <c r="G580" s="148"/>
      <c r="H580" s="184"/>
      <c r="I580" s="151"/>
      <c r="J580" s="153"/>
      <c r="K580" s="147"/>
      <c r="L580" s="187"/>
      <c r="M580" s="147"/>
      <c r="N580" s="147"/>
      <c r="O580" s="187"/>
      <c r="P580" s="147"/>
      <c r="Q580" s="187"/>
      <c r="R580" s="154"/>
      <c r="S580" s="147"/>
      <c r="T580" s="154"/>
      <c r="U580" s="147"/>
      <c r="V580" s="149"/>
      <c r="W580" s="188"/>
      <c r="X580" s="147"/>
      <c r="Y580" s="147"/>
      <c r="Z580" s="147"/>
      <c r="AA580" s="147"/>
    </row>
    <row r="581" spans="3:27" s="101" customFormat="1" x14ac:dyDescent="0.25">
      <c r="C581" s="268"/>
      <c r="D581" s="147"/>
      <c r="E581" s="148"/>
      <c r="F581" s="151"/>
      <c r="G581" s="148"/>
      <c r="H581" s="184"/>
      <c r="I581" s="151"/>
      <c r="J581" s="153"/>
      <c r="K581" s="147"/>
      <c r="L581" s="187"/>
      <c r="M581" s="147"/>
      <c r="N581" s="147"/>
      <c r="O581" s="187"/>
      <c r="P581" s="147"/>
      <c r="Q581" s="187"/>
      <c r="R581" s="154"/>
      <c r="S581" s="147"/>
      <c r="T581" s="154"/>
      <c r="U581" s="147"/>
      <c r="V581" s="149"/>
      <c r="W581" s="188"/>
      <c r="X581" s="147"/>
      <c r="Y581" s="147"/>
      <c r="Z581" s="147"/>
      <c r="AA581" s="147"/>
    </row>
    <row r="582" spans="3:27" s="101" customFormat="1" x14ac:dyDescent="0.25">
      <c r="C582" s="268"/>
      <c r="D582" s="147"/>
      <c r="E582" s="148"/>
      <c r="F582" s="151"/>
      <c r="G582" s="148"/>
      <c r="H582" s="184"/>
      <c r="I582" s="151"/>
      <c r="J582" s="153"/>
      <c r="K582" s="147"/>
      <c r="L582" s="187"/>
      <c r="M582" s="147"/>
      <c r="N582" s="147"/>
      <c r="O582" s="187"/>
      <c r="P582" s="147"/>
      <c r="Q582" s="187"/>
      <c r="R582" s="154"/>
      <c r="S582" s="147"/>
      <c r="T582" s="154"/>
      <c r="U582" s="147"/>
      <c r="V582" s="149"/>
      <c r="W582" s="188"/>
      <c r="X582" s="147"/>
      <c r="Y582" s="147"/>
      <c r="Z582" s="147"/>
      <c r="AA582" s="147"/>
    </row>
    <row r="583" spans="3:27" s="101" customFormat="1" x14ac:dyDescent="0.25">
      <c r="C583" s="268"/>
      <c r="D583" s="147"/>
      <c r="E583" s="148"/>
      <c r="F583" s="151"/>
      <c r="G583" s="148"/>
      <c r="H583" s="184"/>
      <c r="I583" s="151"/>
      <c r="J583" s="153"/>
      <c r="K583" s="147"/>
      <c r="L583" s="187"/>
      <c r="M583" s="147"/>
      <c r="N583" s="147"/>
      <c r="O583" s="187"/>
      <c r="P583" s="147"/>
      <c r="Q583" s="187"/>
      <c r="R583" s="154"/>
      <c r="S583" s="147"/>
      <c r="T583" s="154"/>
      <c r="U583" s="147"/>
      <c r="V583" s="149"/>
      <c r="W583" s="188"/>
      <c r="X583" s="147"/>
      <c r="Y583" s="147"/>
      <c r="Z583" s="147"/>
      <c r="AA583" s="147"/>
    </row>
    <row r="584" spans="3:27" s="101" customFormat="1" x14ac:dyDescent="0.25">
      <c r="C584" s="268"/>
      <c r="D584" s="147"/>
      <c r="E584" s="148"/>
      <c r="F584" s="151"/>
      <c r="G584" s="148"/>
      <c r="H584" s="184"/>
      <c r="I584" s="151"/>
      <c r="J584" s="153"/>
      <c r="K584" s="147"/>
      <c r="L584" s="187"/>
      <c r="M584" s="147"/>
      <c r="N584" s="147"/>
      <c r="O584" s="187"/>
      <c r="P584" s="147"/>
      <c r="Q584" s="187"/>
      <c r="R584" s="154"/>
      <c r="S584" s="147"/>
      <c r="T584" s="154"/>
      <c r="U584" s="147"/>
      <c r="V584" s="149"/>
      <c r="W584" s="188"/>
      <c r="X584" s="147"/>
      <c r="Y584" s="147"/>
      <c r="Z584" s="147"/>
      <c r="AA584" s="147"/>
    </row>
    <row r="585" spans="3:27" s="101" customFormat="1" x14ac:dyDescent="0.25">
      <c r="C585" s="268"/>
      <c r="D585" s="147"/>
      <c r="E585" s="148"/>
      <c r="F585" s="151"/>
      <c r="G585" s="148"/>
      <c r="H585" s="184"/>
      <c r="I585" s="151"/>
      <c r="J585" s="153"/>
      <c r="K585" s="147"/>
      <c r="L585" s="187"/>
      <c r="M585" s="147"/>
      <c r="N585" s="147"/>
      <c r="O585" s="187"/>
      <c r="P585" s="147"/>
      <c r="Q585" s="187"/>
      <c r="R585" s="154"/>
      <c r="S585" s="147"/>
      <c r="T585" s="154"/>
      <c r="U585" s="147"/>
      <c r="V585" s="149"/>
      <c r="W585" s="188"/>
      <c r="X585" s="147"/>
      <c r="Y585" s="147"/>
      <c r="Z585" s="147"/>
      <c r="AA585" s="147"/>
    </row>
    <row r="586" spans="3:27" s="101" customFormat="1" x14ac:dyDescent="0.25">
      <c r="C586" s="268"/>
      <c r="D586" s="147"/>
      <c r="E586" s="148"/>
      <c r="F586" s="151"/>
      <c r="G586" s="148"/>
      <c r="H586" s="184"/>
      <c r="I586" s="151"/>
      <c r="J586" s="153"/>
      <c r="K586" s="147"/>
      <c r="L586" s="187"/>
      <c r="M586" s="147"/>
      <c r="N586" s="147"/>
      <c r="O586" s="187"/>
      <c r="P586" s="147"/>
      <c r="Q586" s="187"/>
      <c r="R586" s="154"/>
      <c r="S586" s="147"/>
      <c r="T586" s="154"/>
      <c r="U586" s="147"/>
      <c r="V586" s="149"/>
      <c r="W586" s="188"/>
      <c r="X586" s="147"/>
      <c r="Y586" s="147"/>
      <c r="Z586" s="147"/>
      <c r="AA586" s="147"/>
    </row>
    <row r="587" spans="3:27" s="101" customFormat="1" x14ac:dyDescent="0.25">
      <c r="C587" s="268"/>
      <c r="D587" s="147"/>
      <c r="E587" s="148"/>
      <c r="F587" s="151"/>
      <c r="G587" s="148"/>
      <c r="H587" s="184"/>
      <c r="I587" s="151"/>
      <c r="J587" s="153"/>
      <c r="K587" s="147"/>
      <c r="L587" s="187"/>
      <c r="M587" s="147"/>
      <c r="N587" s="147"/>
      <c r="O587" s="187"/>
      <c r="P587" s="147"/>
      <c r="Q587" s="187"/>
      <c r="R587" s="154"/>
      <c r="S587" s="147"/>
      <c r="T587" s="154"/>
      <c r="U587" s="147"/>
      <c r="V587" s="149"/>
      <c r="W587" s="188"/>
      <c r="X587" s="147"/>
      <c r="Y587" s="147"/>
      <c r="Z587" s="147"/>
      <c r="AA587" s="147"/>
    </row>
    <row r="588" spans="3:27" s="101" customFormat="1" x14ac:dyDescent="0.25">
      <c r="C588" s="268"/>
      <c r="D588" s="147"/>
      <c r="E588" s="148"/>
      <c r="F588" s="151"/>
      <c r="G588" s="148"/>
      <c r="H588" s="184"/>
      <c r="I588" s="151"/>
      <c r="J588" s="153"/>
      <c r="K588" s="147"/>
      <c r="L588" s="187"/>
      <c r="M588" s="147"/>
      <c r="N588" s="147"/>
      <c r="O588" s="187"/>
      <c r="P588" s="147"/>
      <c r="Q588" s="187"/>
      <c r="R588" s="154"/>
      <c r="S588" s="147"/>
      <c r="T588" s="154"/>
      <c r="U588" s="147"/>
      <c r="V588" s="149"/>
      <c r="W588" s="188"/>
      <c r="X588" s="147"/>
      <c r="Y588" s="147"/>
      <c r="Z588" s="147"/>
      <c r="AA588" s="147"/>
    </row>
    <row r="589" spans="3:27" s="101" customFormat="1" x14ac:dyDescent="0.25">
      <c r="C589" s="268"/>
      <c r="D589" s="147"/>
      <c r="E589" s="148"/>
      <c r="F589" s="151"/>
      <c r="G589" s="148"/>
      <c r="H589" s="184"/>
      <c r="I589" s="151"/>
      <c r="J589" s="153"/>
      <c r="K589" s="147"/>
      <c r="L589" s="187"/>
      <c r="M589" s="147"/>
      <c r="N589" s="147"/>
      <c r="O589" s="187"/>
      <c r="P589" s="147"/>
      <c r="Q589" s="187"/>
      <c r="R589" s="154"/>
      <c r="S589" s="147"/>
      <c r="T589" s="154"/>
      <c r="U589" s="147"/>
      <c r="V589" s="149"/>
      <c r="W589" s="188"/>
      <c r="X589" s="147"/>
      <c r="Y589" s="147"/>
      <c r="Z589" s="147"/>
      <c r="AA589" s="147"/>
    </row>
    <row r="590" spans="3:27" s="101" customFormat="1" x14ac:dyDescent="0.25">
      <c r="C590" s="268"/>
      <c r="D590" s="147"/>
      <c r="E590" s="148"/>
      <c r="F590" s="151"/>
      <c r="G590" s="148"/>
      <c r="H590" s="184"/>
      <c r="I590" s="151"/>
      <c r="J590" s="153"/>
      <c r="K590" s="147"/>
      <c r="L590" s="187"/>
      <c r="M590" s="147"/>
      <c r="N590" s="147"/>
      <c r="O590" s="187"/>
      <c r="P590" s="147"/>
      <c r="Q590" s="187"/>
      <c r="R590" s="154"/>
      <c r="S590" s="147"/>
      <c r="T590" s="154"/>
      <c r="U590" s="147"/>
      <c r="V590" s="149"/>
      <c r="W590" s="188"/>
      <c r="X590" s="147"/>
      <c r="Y590" s="147"/>
      <c r="Z590" s="147"/>
      <c r="AA590" s="147"/>
    </row>
    <row r="591" spans="3:27" s="101" customFormat="1" x14ac:dyDescent="0.25">
      <c r="C591" s="268"/>
      <c r="D591" s="147"/>
      <c r="E591" s="148"/>
      <c r="F591" s="151"/>
      <c r="G591" s="148"/>
      <c r="H591" s="184"/>
      <c r="I591" s="151"/>
      <c r="J591" s="153"/>
      <c r="K591" s="147"/>
      <c r="L591" s="187"/>
      <c r="M591" s="147"/>
      <c r="N591" s="147"/>
      <c r="O591" s="187"/>
      <c r="P591" s="147"/>
      <c r="Q591" s="187"/>
      <c r="R591" s="154"/>
      <c r="S591" s="147"/>
      <c r="T591" s="154"/>
      <c r="U591" s="147"/>
      <c r="V591" s="149"/>
      <c r="W591" s="188"/>
      <c r="X591" s="147"/>
      <c r="Y591" s="147"/>
      <c r="Z591" s="147"/>
      <c r="AA591" s="147"/>
    </row>
    <row r="592" spans="3:27" s="101" customFormat="1" x14ac:dyDescent="0.25">
      <c r="C592" s="268"/>
      <c r="D592" s="147"/>
      <c r="E592" s="148"/>
      <c r="F592" s="151"/>
      <c r="G592" s="148"/>
      <c r="H592" s="184"/>
      <c r="I592" s="151"/>
      <c r="J592" s="153"/>
      <c r="K592" s="147"/>
      <c r="L592" s="187"/>
      <c r="M592" s="147"/>
      <c r="N592" s="147"/>
      <c r="O592" s="187"/>
      <c r="P592" s="147"/>
      <c r="Q592" s="187"/>
      <c r="R592" s="154"/>
      <c r="S592" s="147"/>
      <c r="T592" s="154"/>
      <c r="U592" s="147"/>
      <c r="V592" s="149"/>
      <c r="W592" s="188"/>
      <c r="X592" s="147"/>
      <c r="Y592" s="147"/>
      <c r="Z592" s="147"/>
      <c r="AA592" s="147"/>
    </row>
    <row r="593" spans="3:27" s="101" customFormat="1" x14ac:dyDescent="0.25">
      <c r="C593" s="268"/>
      <c r="D593" s="147"/>
      <c r="E593" s="148"/>
      <c r="F593" s="151"/>
      <c r="G593" s="148"/>
      <c r="H593" s="184"/>
      <c r="I593" s="151"/>
      <c r="J593" s="153"/>
      <c r="K593" s="147"/>
      <c r="L593" s="187"/>
      <c r="M593" s="147"/>
      <c r="N593" s="147"/>
      <c r="O593" s="187"/>
      <c r="P593" s="147"/>
      <c r="Q593" s="187"/>
      <c r="R593" s="154"/>
      <c r="S593" s="147"/>
      <c r="T593" s="154"/>
      <c r="U593" s="147"/>
      <c r="V593" s="149"/>
      <c r="W593" s="188"/>
      <c r="X593" s="147"/>
      <c r="Y593" s="147"/>
      <c r="Z593" s="147"/>
      <c r="AA593" s="147"/>
    </row>
    <row r="594" spans="3:27" s="101" customFormat="1" x14ac:dyDescent="0.25">
      <c r="C594" s="268"/>
      <c r="D594" s="147"/>
      <c r="E594" s="148"/>
      <c r="F594" s="151"/>
      <c r="G594" s="148"/>
      <c r="H594" s="184"/>
      <c r="I594" s="151"/>
      <c r="J594" s="153"/>
      <c r="K594" s="147"/>
      <c r="L594" s="187"/>
      <c r="M594" s="147"/>
      <c r="N594" s="147"/>
      <c r="O594" s="187"/>
      <c r="P594" s="147"/>
      <c r="Q594" s="187"/>
      <c r="R594" s="154"/>
      <c r="S594" s="147"/>
      <c r="T594" s="154"/>
      <c r="U594" s="147"/>
      <c r="V594" s="149"/>
      <c r="W594" s="188"/>
      <c r="X594" s="147"/>
      <c r="Y594" s="147"/>
      <c r="Z594" s="147"/>
      <c r="AA594" s="147"/>
    </row>
    <row r="595" spans="3:27" s="101" customFormat="1" x14ac:dyDescent="0.25">
      <c r="C595" s="268"/>
      <c r="D595" s="147"/>
      <c r="E595" s="148"/>
      <c r="F595" s="151"/>
      <c r="G595" s="148"/>
      <c r="H595" s="184"/>
      <c r="I595" s="151"/>
      <c r="J595" s="153"/>
      <c r="K595" s="147"/>
      <c r="L595" s="187"/>
      <c r="M595" s="147"/>
      <c r="N595" s="147"/>
      <c r="O595" s="187"/>
      <c r="P595" s="147"/>
      <c r="Q595" s="187"/>
      <c r="R595" s="154"/>
      <c r="S595" s="147"/>
      <c r="T595" s="154"/>
      <c r="U595" s="147"/>
      <c r="V595" s="149"/>
      <c r="W595" s="188"/>
      <c r="X595" s="147"/>
      <c r="Y595" s="147"/>
      <c r="Z595" s="147"/>
      <c r="AA595" s="147"/>
    </row>
    <row r="596" spans="3:27" s="101" customFormat="1" x14ac:dyDescent="0.25">
      <c r="C596" s="268"/>
      <c r="D596" s="147"/>
      <c r="E596" s="148"/>
      <c r="F596" s="151"/>
      <c r="G596" s="148"/>
      <c r="H596" s="184"/>
      <c r="I596" s="151"/>
      <c r="J596" s="153"/>
      <c r="K596" s="147"/>
      <c r="L596" s="187"/>
      <c r="M596" s="147"/>
      <c r="N596" s="147"/>
      <c r="O596" s="187"/>
      <c r="P596" s="147"/>
      <c r="Q596" s="187"/>
      <c r="R596" s="154"/>
      <c r="S596" s="147"/>
      <c r="T596" s="154"/>
      <c r="U596" s="147"/>
      <c r="V596" s="149"/>
      <c r="W596" s="188"/>
      <c r="X596" s="147"/>
      <c r="Y596" s="147"/>
      <c r="Z596" s="147"/>
      <c r="AA596" s="147"/>
    </row>
    <row r="597" spans="3:27" s="101" customFormat="1" x14ac:dyDescent="0.25">
      <c r="C597" s="268"/>
      <c r="D597" s="147"/>
      <c r="E597" s="148"/>
      <c r="F597" s="151"/>
      <c r="G597" s="148"/>
      <c r="H597" s="184"/>
      <c r="I597" s="151"/>
      <c r="J597" s="153"/>
      <c r="K597" s="147"/>
      <c r="L597" s="187"/>
      <c r="M597" s="147"/>
      <c r="N597" s="147"/>
      <c r="O597" s="187"/>
      <c r="P597" s="147"/>
      <c r="Q597" s="187"/>
      <c r="R597" s="154"/>
      <c r="S597" s="147"/>
      <c r="T597" s="154"/>
      <c r="U597" s="147"/>
      <c r="V597" s="149"/>
      <c r="W597" s="188"/>
      <c r="X597" s="147"/>
      <c r="Y597" s="147"/>
      <c r="Z597" s="147"/>
      <c r="AA597" s="147"/>
    </row>
    <row r="598" spans="3:27" s="101" customFormat="1" x14ac:dyDescent="0.25">
      <c r="C598" s="268"/>
      <c r="D598" s="147"/>
      <c r="E598" s="148"/>
      <c r="F598" s="151"/>
      <c r="G598" s="148"/>
      <c r="H598" s="184"/>
      <c r="I598" s="151"/>
      <c r="J598" s="153"/>
      <c r="K598" s="147"/>
      <c r="L598" s="187"/>
      <c r="M598" s="147"/>
      <c r="N598" s="147"/>
      <c r="O598" s="187"/>
      <c r="P598" s="147"/>
      <c r="Q598" s="187"/>
      <c r="R598" s="154"/>
      <c r="S598" s="147"/>
      <c r="T598" s="154"/>
      <c r="U598" s="147"/>
      <c r="V598" s="149"/>
      <c r="W598" s="188"/>
      <c r="X598" s="147"/>
      <c r="Y598" s="147"/>
      <c r="Z598" s="147"/>
      <c r="AA598" s="147"/>
    </row>
    <row r="599" spans="3:27" s="101" customFormat="1" x14ac:dyDescent="0.25">
      <c r="C599" s="268"/>
      <c r="D599" s="147"/>
      <c r="E599" s="148"/>
      <c r="F599" s="151"/>
      <c r="G599" s="148"/>
      <c r="H599" s="184"/>
      <c r="I599" s="151"/>
      <c r="J599" s="153"/>
      <c r="K599" s="147"/>
      <c r="L599" s="187"/>
      <c r="M599" s="147"/>
      <c r="N599" s="147"/>
      <c r="O599" s="187"/>
      <c r="P599" s="147"/>
      <c r="Q599" s="187"/>
      <c r="R599" s="154"/>
      <c r="S599" s="147"/>
      <c r="T599" s="154"/>
      <c r="U599" s="147"/>
      <c r="V599" s="149"/>
      <c r="W599" s="188"/>
      <c r="X599" s="147"/>
      <c r="Y599" s="147"/>
      <c r="Z599" s="147"/>
      <c r="AA599" s="147"/>
    </row>
    <row r="600" spans="3:27" s="101" customFormat="1" x14ac:dyDescent="0.25">
      <c r="C600" s="268"/>
      <c r="D600" s="147"/>
      <c r="E600" s="148"/>
      <c r="F600" s="151"/>
      <c r="G600" s="148"/>
      <c r="H600" s="184"/>
      <c r="I600" s="151"/>
      <c r="J600" s="153"/>
      <c r="K600" s="147"/>
      <c r="L600" s="187"/>
      <c r="M600" s="147"/>
      <c r="N600" s="147"/>
      <c r="O600" s="187"/>
      <c r="P600" s="147"/>
      <c r="Q600" s="187"/>
      <c r="R600" s="154"/>
      <c r="S600" s="147"/>
      <c r="T600" s="154"/>
      <c r="U600" s="147"/>
      <c r="V600" s="149"/>
      <c r="W600" s="188"/>
      <c r="X600" s="147"/>
      <c r="Y600" s="147"/>
      <c r="Z600" s="147"/>
      <c r="AA600" s="147"/>
    </row>
    <row r="601" spans="3:27" s="101" customFormat="1" x14ac:dyDescent="0.25">
      <c r="C601" s="268"/>
      <c r="D601" s="147"/>
      <c r="E601" s="148"/>
      <c r="F601" s="151"/>
      <c r="G601" s="148"/>
      <c r="H601" s="184"/>
      <c r="I601" s="151"/>
      <c r="J601" s="153"/>
      <c r="K601" s="147"/>
      <c r="L601" s="187"/>
      <c r="M601" s="147"/>
      <c r="N601" s="147"/>
      <c r="O601" s="187"/>
      <c r="P601" s="147"/>
      <c r="Q601" s="187"/>
      <c r="R601" s="154"/>
      <c r="S601" s="147"/>
      <c r="T601" s="154"/>
      <c r="U601" s="147"/>
      <c r="V601" s="149"/>
      <c r="W601" s="188"/>
      <c r="X601" s="147"/>
      <c r="Y601" s="147"/>
      <c r="Z601" s="147"/>
      <c r="AA601" s="147"/>
    </row>
    <row r="602" spans="3:27" s="101" customFormat="1" x14ac:dyDescent="0.25">
      <c r="C602" s="268"/>
      <c r="D602" s="147"/>
      <c r="E602" s="148"/>
      <c r="F602" s="151"/>
      <c r="G602" s="148"/>
      <c r="H602" s="184"/>
      <c r="I602" s="151"/>
      <c r="J602" s="153"/>
      <c r="K602" s="147"/>
      <c r="L602" s="187"/>
      <c r="M602" s="147"/>
      <c r="N602" s="147"/>
      <c r="O602" s="187"/>
      <c r="P602" s="147"/>
      <c r="Q602" s="187"/>
      <c r="R602" s="154"/>
      <c r="S602" s="147"/>
      <c r="T602" s="154"/>
      <c r="U602" s="147"/>
      <c r="V602" s="149"/>
      <c r="W602" s="188"/>
      <c r="X602" s="147"/>
      <c r="Y602" s="147"/>
      <c r="Z602" s="147"/>
      <c r="AA602" s="147"/>
    </row>
    <row r="603" spans="3:27" s="101" customFormat="1" x14ac:dyDescent="0.25">
      <c r="C603" s="268"/>
      <c r="D603" s="147"/>
      <c r="E603" s="148"/>
      <c r="F603" s="151"/>
      <c r="G603" s="148"/>
      <c r="H603" s="184"/>
      <c r="I603" s="151"/>
      <c r="J603" s="153"/>
      <c r="K603" s="147"/>
      <c r="L603" s="187"/>
      <c r="M603" s="147"/>
      <c r="N603" s="147"/>
      <c r="O603" s="187"/>
      <c r="P603" s="147"/>
      <c r="Q603" s="187"/>
      <c r="R603" s="154"/>
      <c r="S603" s="147"/>
      <c r="T603" s="154"/>
      <c r="U603" s="147"/>
      <c r="V603" s="149"/>
      <c r="W603" s="188"/>
      <c r="X603" s="147"/>
      <c r="Y603" s="147"/>
      <c r="Z603" s="147"/>
      <c r="AA603" s="147"/>
    </row>
    <row r="604" spans="3:27" s="101" customFormat="1" x14ac:dyDescent="0.25">
      <c r="C604" s="268"/>
      <c r="D604" s="147"/>
      <c r="E604" s="148"/>
      <c r="F604" s="151"/>
      <c r="G604" s="148"/>
      <c r="H604" s="184"/>
      <c r="I604" s="151"/>
      <c r="J604" s="153"/>
      <c r="K604" s="147"/>
      <c r="L604" s="187"/>
      <c r="M604" s="147"/>
      <c r="N604" s="147"/>
      <c r="O604" s="187"/>
      <c r="P604" s="147"/>
      <c r="Q604" s="187"/>
      <c r="R604" s="154"/>
      <c r="S604" s="147"/>
      <c r="T604" s="154"/>
      <c r="U604" s="147"/>
      <c r="V604" s="149"/>
      <c r="W604" s="188"/>
      <c r="X604" s="147"/>
      <c r="Y604" s="147"/>
      <c r="Z604" s="147"/>
      <c r="AA604" s="147"/>
    </row>
    <row r="605" spans="3:27" s="101" customFormat="1" x14ac:dyDescent="0.25">
      <c r="C605" s="268"/>
      <c r="D605" s="147"/>
      <c r="E605" s="148"/>
      <c r="F605" s="151"/>
      <c r="G605" s="148"/>
      <c r="H605" s="184"/>
      <c r="I605" s="151"/>
      <c r="J605" s="153"/>
      <c r="K605" s="147"/>
      <c r="L605" s="187"/>
      <c r="M605" s="147"/>
      <c r="N605" s="147"/>
      <c r="O605" s="187"/>
      <c r="P605" s="147"/>
      <c r="Q605" s="187"/>
      <c r="R605" s="154"/>
      <c r="S605" s="147"/>
      <c r="T605" s="154"/>
      <c r="U605" s="147"/>
      <c r="V605" s="149"/>
      <c r="W605" s="188"/>
      <c r="X605" s="147"/>
      <c r="Y605" s="147"/>
      <c r="Z605" s="147"/>
      <c r="AA605" s="147"/>
    </row>
    <row r="606" spans="3:27" s="101" customFormat="1" x14ac:dyDescent="0.25">
      <c r="C606" s="268"/>
      <c r="D606" s="147"/>
      <c r="E606" s="148"/>
      <c r="F606" s="151"/>
      <c r="G606" s="148"/>
      <c r="H606" s="184"/>
      <c r="I606" s="151"/>
      <c r="J606" s="153"/>
      <c r="K606" s="147"/>
      <c r="L606" s="187"/>
      <c r="M606" s="147"/>
      <c r="N606" s="147"/>
      <c r="O606" s="187"/>
      <c r="P606" s="147"/>
      <c r="Q606" s="187"/>
      <c r="R606" s="154"/>
      <c r="S606" s="147"/>
      <c r="T606" s="154"/>
      <c r="U606" s="147"/>
      <c r="V606" s="149"/>
      <c r="W606" s="188"/>
      <c r="X606" s="147"/>
      <c r="Y606" s="147"/>
      <c r="Z606" s="147"/>
      <c r="AA606" s="147"/>
    </row>
    <row r="607" spans="3:27" s="101" customFormat="1" x14ac:dyDescent="0.25">
      <c r="C607" s="268"/>
      <c r="D607" s="147"/>
      <c r="E607" s="148"/>
      <c r="F607" s="151"/>
      <c r="G607" s="148"/>
      <c r="H607" s="184"/>
      <c r="I607" s="151"/>
      <c r="J607" s="153"/>
      <c r="K607" s="147"/>
      <c r="L607" s="187"/>
      <c r="M607" s="147"/>
      <c r="N607" s="147"/>
      <c r="O607" s="187"/>
      <c r="P607" s="147"/>
      <c r="Q607" s="187"/>
      <c r="R607" s="154"/>
      <c r="S607" s="147"/>
      <c r="T607" s="154"/>
      <c r="U607" s="147"/>
      <c r="V607" s="149"/>
      <c r="W607" s="188"/>
      <c r="X607" s="147"/>
      <c r="Y607" s="147"/>
      <c r="Z607" s="147"/>
      <c r="AA607" s="147"/>
    </row>
    <row r="608" spans="3:27" s="101" customFormat="1" x14ac:dyDescent="0.25">
      <c r="C608" s="268"/>
      <c r="D608" s="147"/>
      <c r="E608" s="148"/>
      <c r="F608" s="151"/>
      <c r="G608" s="148"/>
      <c r="H608" s="184"/>
      <c r="I608" s="151"/>
      <c r="J608" s="153"/>
      <c r="K608" s="147"/>
      <c r="L608" s="187"/>
      <c r="M608" s="147"/>
      <c r="N608" s="147"/>
      <c r="O608" s="187"/>
      <c r="P608" s="147"/>
      <c r="Q608" s="187"/>
      <c r="R608" s="154"/>
      <c r="S608" s="147"/>
      <c r="T608" s="154"/>
      <c r="U608" s="147"/>
      <c r="V608" s="149"/>
      <c r="W608" s="188"/>
      <c r="X608" s="147"/>
      <c r="Y608" s="147"/>
      <c r="Z608" s="147"/>
      <c r="AA608" s="147"/>
    </row>
    <row r="609" spans="3:27" s="101" customFormat="1" x14ac:dyDescent="0.25">
      <c r="C609" s="268"/>
      <c r="D609" s="147"/>
      <c r="E609" s="148"/>
      <c r="F609" s="151"/>
      <c r="G609" s="148"/>
      <c r="H609" s="184"/>
      <c r="I609" s="151"/>
      <c r="J609" s="153"/>
      <c r="K609" s="147"/>
      <c r="L609" s="187"/>
      <c r="M609" s="147"/>
      <c r="N609" s="147"/>
      <c r="O609" s="187"/>
      <c r="P609" s="147"/>
      <c r="Q609" s="187"/>
      <c r="R609" s="154"/>
      <c r="S609" s="147"/>
      <c r="T609" s="154"/>
      <c r="U609" s="147"/>
      <c r="V609" s="149"/>
      <c r="W609" s="188"/>
      <c r="X609" s="147"/>
      <c r="Y609" s="147"/>
      <c r="Z609" s="147"/>
      <c r="AA609" s="147"/>
    </row>
    <row r="610" spans="3:27" s="101" customFormat="1" x14ac:dyDescent="0.25">
      <c r="C610" s="268"/>
      <c r="D610" s="147"/>
      <c r="E610" s="148"/>
      <c r="F610" s="151"/>
      <c r="G610" s="148"/>
      <c r="H610" s="184"/>
      <c r="I610" s="151"/>
      <c r="J610" s="153"/>
      <c r="K610" s="147"/>
      <c r="L610" s="187"/>
      <c r="M610" s="147"/>
      <c r="N610" s="147"/>
      <c r="O610" s="187"/>
      <c r="P610" s="147"/>
      <c r="Q610" s="187"/>
      <c r="R610" s="154"/>
      <c r="S610" s="147"/>
      <c r="T610" s="154"/>
      <c r="U610" s="147"/>
      <c r="V610" s="149"/>
      <c r="W610" s="188"/>
      <c r="X610" s="147"/>
      <c r="Y610" s="147"/>
      <c r="Z610" s="147"/>
      <c r="AA610" s="147"/>
    </row>
    <row r="611" spans="3:27" s="101" customFormat="1" x14ac:dyDescent="0.25">
      <c r="C611" s="268"/>
      <c r="D611" s="147"/>
      <c r="E611" s="148"/>
      <c r="F611" s="151"/>
      <c r="G611" s="148"/>
      <c r="H611" s="184"/>
      <c r="I611" s="151"/>
      <c r="J611" s="153"/>
      <c r="K611" s="147"/>
      <c r="L611" s="187"/>
      <c r="M611" s="147"/>
      <c r="N611" s="147"/>
      <c r="O611" s="187"/>
      <c r="P611" s="147"/>
      <c r="Q611" s="187"/>
      <c r="R611" s="154"/>
      <c r="S611" s="147"/>
      <c r="T611" s="154"/>
      <c r="U611" s="147"/>
      <c r="V611" s="149"/>
      <c r="W611" s="188"/>
      <c r="X611" s="147"/>
      <c r="Y611" s="147"/>
      <c r="Z611" s="147"/>
      <c r="AA611" s="147"/>
    </row>
    <row r="612" spans="3:27" s="101" customFormat="1" x14ac:dyDescent="0.25">
      <c r="C612" s="268"/>
      <c r="D612" s="147"/>
      <c r="E612" s="148"/>
      <c r="F612" s="151"/>
      <c r="G612" s="148"/>
      <c r="H612" s="184"/>
      <c r="I612" s="151"/>
      <c r="J612" s="153"/>
      <c r="K612" s="147"/>
      <c r="L612" s="187"/>
      <c r="M612" s="147"/>
      <c r="N612" s="147"/>
      <c r="O612" s="187"/>
      <c r="P612" s="147"/>
      <c r="Q612" s="187"/>
      <c r="R612" s="154"/>
      <c r="S612" s="147"/>
      <c r="T612" s="154"/>
      <c r="U612" s="147"/>
      <c r="V612" s="149"/>
      <c r="W612" s="188"/>
      <c r="X612" s="147"/>
      <c r="Y612" s="147"/>
      <c r="Z612" s="147"/>
      <c r="AA612" s="147"/>
    </row>
    <row r="613" spans="3:27" s="101" customFormat="1" x14ac:dyDescent="0.25">
      <c r="C613" s="268"/>
      <c r="D613" s="147"/>
      <c r="E613" s="148"/>
      <c r="F613" s="151"/>
      <c r="G613" s="148"/>
      <c r="H613" s="184"/>
      <c r="I613" s="151"/>
      <c r="J613" s="153"/>
      <c r="K613" s="147"/>
      <c r="L613" s="187"/>
      <c r="M613" s="147"/>
      <c r="N613" s="147"/>
      <c r="O613" s="187"/>
      <c r="P613" s="147"/>
      <c r="Q613" s="187"/>
      <c r="R613" s="154"/>
      <c r="S613" s="147"/>
      <c r="T613" s="154"/>
      <c r="U613" s="147"/>
      <c r="V613" s="149"/>
      <c r="W613" s="188"/>
      <c r="X613" s="147"/>
      <c r="Y613" s="147"/>
      <c r="Z613" s="147"/>
      <c r="AA613" s="147"/>
    </row>
    <row r="614" spans="3:27" s="101" customFormat="1" x14ac:dyDescent="0.25">
      <c r="C614" s="268"/>
      <c r="D614" s="147"/>
      <c r="E614" s="148"/>
      <c r="F614" s="151"/>
      <c r="G614" s="148"/>
      <c r="H614" s="184"/>
      <c r="I614" s="151"/>
      <c r="J614" s="153"/>
      <c r="K614" s="147"/>
      <c r="L614" s="187"/>
      <c r="M614" s="147"/>
      <c r="N614" s="147"/>
      <c r="O614" s="187"/>
      <c r="P614" s="147"/>
      <c r="Q614" s="187"/>
      <c r="R614" s="154"/>
      <c r="S614" s="147"/>
      <c r="T614" s="154"/>
      <c r="U614" s="147"/>
      <c r="V614" s="149"/>
      <c r="W614" s="188"/>
      <c r="X614" s="147"/>
      <c r="Y614" s="147"/>
      <c r="Z614" s="147"/>
      <c r="AA614" s="147"/>
    </row>
    <row r="615" spans="3:27" s="101" customFormat="1" x14ac:dyDescent="0.25">
      <c r="C615" s="268"/>
      <c r="D615" s="147"/>
      <c r="E615" s="148"/>
      <c r="F615" s="151"/>
      <c r="G615" s="148"/>
      <c r="H615" s="184"/>
      <c r="I615" s="151"/>
      <c r="J615" s="153"/>
      <c r="K615" s="147"/>
      <c r="L615" s="187"/>
      <c r="M615" s="147"/>
      <c r="N615" s="147"/>
      <c r="O615" s="187"/>
      <c r="P615" s="147"/>
      <c r="Q615" s="187"/>
      <c r="R615" s="154"/>
      <c r="S615" s="147"/>
      <c r="T615" s="154"/>
      <c r="U615" s="147"/>
      <c r="V615" s="149"/>
      <c r="W615" s="188"/>
      <c r="X615" s="147"/>
      <c r="Y615" s="147"/>
      <c r="Z615" s="147"/>
      <c r="AA615" s="147"/>
    </row>
    <row r="616" spans="3:27" s="101" customFormat="1" x14ac:dyDescent="0.25">
      <c r="C616" s="268"/>
      <c r="D616" s="147"/>
      <c r="E616" s="148"/>
      <c r="F616" s="151"/>
      <c r="G616" s="148"/>
      <c r="H616" s="184"/>
      <c r="I616" s="151"/>
      <c r="J616" s="153"/>
      <c r="K616" s="147"/>
      <c r="L616" s="187"/>
      <c r="M616" s="147"/>
      <c r="N616" s="147"/>
      <c r="O616" s="187"/>
      <c r="P616" s="147"/>
      <c r="Q616" s="187"/>
      <c r="R616" s="154"/>
      <c r="S616" s="147"/>
      <c r="T616" s="154"/>
      <c r="U616" s="147"/>
      <c r="V616" s="149"/>
      <c r="W616" s="188"/>
      <c r="X616" s="147"/>
      <c r="Y616" s="147"/>
      <c r="Z616" s="147"/>
      <c r="AA616" s="147"/>
    </row>
    <row r="617" spans="3:27" s="101" customFormat="1" x14ac:dyDescent="0.25">
      <c r="C617" s="268"/>
      <c r="D617" s="147"/>
      <c r="E617" s="148"/>
      <c r="F617" s="151"/>
      <c r="G617" s="148"/>
      <c r="H617" s="184"/>
      <c r="I617" s="151"/>
      <c r="J617" s="153"/>
      <c r="K617" s="147"/>
      <c r="L617" s="187"/>
      <c r="M617" s="147"/>
      <c r="N617" s="147"/>
      <c r="O617" s="187"/>
      <c r="P617" s="147"/>
      <c r="Q617" s="187"/>
      <c r="R617" s="154"/>
      <c r="S617" s="147"/>
      <c r="T617" s="154"/>
      <c r="U617" s="147"/>
      <c r="V617" s="149"/>
      <c r="W617" s="188"/>
      <c r="X617" s="147"/>
      <c r="Y617" s="147"/>
      <c r="Z617" s="147"/>
      <c r="AA617" s="147"/>
    </row>
    <row r="618" spans="3:27" s="101" customFormat="1" x14ac:dyDescent="0.25">
      <c r="C618" s="268"/>
      <c r="D618" s="147"/>
      <c r="E618" s="148"/>
      <c r="F618" s="151"/>
      <c r="G618" s="148"/>
      <c r="H618" s="184"/>
      <c r="I618" s="151"/>
      <c r="J618" s="153"/>
      <c r="K618" s="147"/>
      <c r="L618" s="187"/>
      <c r="M618" s="147"/>
      <c r="N618" s="147"/>
      <c r="O618" s="187"/>
      <c r="P618" s="147"/>
      <c r="Q618" s="187"/>
      <c r="R618" s="154"/>
      <c r="S618" s="147"/>
      <c r="T618" s="154"/>
      <c r="U618" s="147"/>
      <c r="V618" s="149"/>
      <c r="W618" s="188"/>
      <c r="X618" s="147"/>
      <c r="Y618" s="147"/>
      <c r="Z618" s="147"/>
      <c r="AA618" s="147"/>
    </row>
    <row r="619" spans="3:27" s="101" customFormat="1" x14ac:dyDescent="0.25">
      <c r="C619" s="268"/>
      <c r="D619" s="147"/>
      <c r="E619" s="148"/>
      <c r="F619" s="151"/>
      <c r="G619" s="148"/>
      <c r="H619" s="184"/>
      <c r="I619" s="151"/>
      <c r="J619" s="153"/>
      <c r="K619" s="147"/>
      <c r="L619" s="187"/>
      <c r="M619" s="147"/>
      <c r="N619" s="147"/>
      <c r="O619" s="187"/>
      <c r="P619" s="147"/>
      <c r="Q619" s="187"/>
      <c r="R619" s="154"/>
      <c r="S619" s="147"/>
      <c r="T619" s="154"/>
      <c r="U619" s="147"/>
      <c r="V619" s="149"/>
      <c r="W619" s="188"/>
      <c r="X619" s="147"/>
      <c r="Y619" s="147"/>
      <c r="Z619" s="147"/>
      <c r="AA619" s="147"/>
    </row>
    <row r="620" spans="3:27" s="101" customFormat="1" x14ac:dyDescent="0.25">
      <c r="C620" s="268"/>
      <c r="D620" s="147"/>
      <c r="E620" s="148"/>
      <c r="F620" s="151"/>
      <c r="G620" s="148"/>
      <c r="H620" s="184"/>
      <c r="I620" s="151"/>
      <c r="J620" s="153"/>
      <c r="K620" s="147"/>
      <c r="L620" s="187"/>
      <c r="M620" s="147"/>
      <c r="N620" s="147"/>
      <c r="O620" s="187"/>
      <c r="P620" s="147"/>
      <c r="Q620" s="187"/>
      <c r="R620" s="154"/>
      <c r="S620" s="147"/>
      <c r="T620" s="154"/>
      <c r="U620" s="147"/>
      <c r="V620" s="149"/>
      <c r="W620" s="188"/>
      <c r="X620" s="147"/>
      <c r="Y620" s="147"/>
      <c r="Z620" s="147"/>
      <c r="AA620" s="147"/>
    </row>
    <row r="621" spans="3:27" s="101" customFormat="1" x14ac:dyDescent="0.25">
      <c r="C621" s="268"/>
      <c r="D621" s="147"/>
      <c r="E621" s="148"/>
      <c r="F621" s="151"/>
      <c r="G621" s="148"/>
      <c r="H621" s="184"/>
      <c r="I621" s="151"/>
      <c r="J621" s="153"/>
      <c r="K621" s="147"/>
      <c r="L621" s="187"/>
      <c r="M621" s="147"/>
      <c r="N621" s="147"/>
      <c r="O621" s="187"/>
      <c r="P621" s="147"/>
      <c r="Q621" s="187"/>
      <c r="R621" s="154"/>
      <c r="S621" s="147"/>
      <c r="T621" s="154"/>
      <c r="U621" s="147"/>
      <c r="V621" s="149"/>
      <c r="W621" s="188"/>
      <c r="X621" s="147"/>
      <c r="Y621" s="147"/>
      <c r="Z621" s="147"/>
      <c r="AA621" s="147"/>
    </row>
    <row r="622" spans="3:27" s="101" customFormat="1" x14ac:dyDescent="0.25">
      <c r="C622" s="268"/>
      <c r="D622" s="147"/>
      <c r="E622" s="148"/>
      <c r="F622" s="151"/>
      <c r="G622" s="148"/>
      <c r="H622" s="184"/>
      <c r="I622" s="151"/>
      <c r="J622" s="153"/>
      <c r="K622" s="147"/>
      <c r="L622" s="187"/>
      <c r="M622" s="147"/>
      <c r="N622" s="147"/>
      <c r="O622" s="187"/>
      <c r="P622" s="147"/>
      <c r="Q622" s="187"/>
      <c r="R622" s="154"/>
      <c r="S622" s="147"/>
      <c r="T622" s="154"/>
      <c r="U622" s="147"/>
      <c r="V622" s="149"/>
      <c r="W622" s="188"/>
      <c r="X622" s="147"/>
      <c r="Y622" s="147"/>
      <c r="Z622" s="147"/>
      <c r="AA622" s="147"/>
    </row>
    <row r="623" spans="3:27" s="101" customFormat="1" x14ac:dyDescent="0.25">
      <c r="C623" s="268"/>
      <c r="D623" s="147"/>
      <c r="E623" s="148"/>
      <c r="F623" s="151"/>
      <c r="G623" s="148"/>
      <c r="H623" s="184"/>
      <c r="I623" s="151"/>
      <c r="J623" s="153"/>
      <c r="K623" s="147"/>
      <c r="L623" s="187"/>
      <c r="M623" s="147"/>
      <c r="N623" s="147"/>
      <c r="O623" s="187"/>
      <c r="P623" s="147"/>
      <c r="Q623" s="187"/>
      <c r="R623" s="154"/>
      <c r="S623" s="147"/>
      <c r="T623" s="154"/>
      <c r="U623" s="147"/>
      <c r="V623" s="149"/>
      <c r="W623" s="188"/>
      <c r="X623" s="147"/>
      <c r="Y623" s="147"/>
      <c r="Z623" s="147"/>
      <c r="AA623" s="147"/>
    </row>
    <row r="624" spans="3:27" s="101" customFormat="1" x14ac:dyDescent="0.25">
      <c r="C624" s="268"/>
      <c r="D624" s="147"/>
      <c r="E624" s="148"/>
      <c r="F624" s="151"/>
      <c r="G624" s="148"/>
      <c r="H624" s="184"/>
      <c r="I624" s="151"/>
      <c r="J624" s="153"/>
      <c r="K624" s="147"/>
      <c r="L624" s="187"/>
      <c r="M624" s="155"/>
      <c r="N624" s="147"/>
      <c r="O624" s="187"/>
      <c r="P624" s="147"/>
      <c r="Q624" s="187"/>
      <c r="R624" s="154"/>
      <c r="S624" s="147"/>
      <c r="T624" s="154"/>
      <c r="U624" s="147"/>
      <c r="V624" s="149"/>
      <c r="W624" s="188"/>
      <c r="X624" s="147"/>
      <c r="Y624" s="147"/>
      <c r="Z624" s="147"/>
      <c r="AA624" s="147"/>
    </row>
    <row r="625" spans="3:27" s="101" customFormat="1" x14ac:dyDescent="0.25">
      <c r="C625" s="268"/>
      <c r="D625" s="147"/>
      <c r="E625" s="148"/>
      <c r="F625" s="151"/>
      <c r="G625" s="148"/>
      <c r="H625" s="184"/>
      <c r="I625" s="151"/>
      <c r="J625" s="153"/>
      <c r="K625" s="147"/>
      <c r="L625" s="187"/>
      <c r="M625" s="211"/>
      <c r="N625" s="147"/>
      <c r="O625" s="187"/>
      <c r="P625" s="147"/>
      <c r="Q625" s="187"/>
      <c r="R625" s="154"/>
      <c r="S625" s="147"/>
      <c r="T625" s="154"/>
      <c r="U625" s="147"/>
      <c r="V625" s="149"/>
      <c r="W625" s="188"/>
      <c r="X625" s="147"/>
      <c r="Y625" s="147"/>
      <c r="Z625" s="147"/>
      <c r="AA625" s="147"/>
    </row>
    <row r="626" spans="3:27" s="101" customFormat="1" x14ac:dyDescent="0.25">
      <c r="C626" s="268"/>
      <c r="D626" s="147"/>
      <c r="E626" s="148"/>
      <c r="F626" s="151"/>
      <c r="G626" s="148"/>
      <c r="H626" s="184"/>
      <c r="I626" s="151"/>
      <c r="J626" s="153"/>
      <c r="K626" s="147"/>
      <c r="L626" s="187"/>
      <c r="M626" s="147"/>
      <c r="N626" s="147"/>
      <c r="O626" s="187"/>
      <c r="P626" s="147"/>
      <c r="Q626" s="187"/>
      <c r="R626" s="154"/>
      <c r="S626" s="147"/>
      <c r="T626" s="154"/>
      <c r="U626" s="147"/>
      <c r="V626" s="149"/>
      <c r="W626" s="188"/>
      <c r="X626" s="147"/>
      <c r="Y626" s="147"/>
      <c r="Z626" s="147"/>
      <c r="AA626" s="147"/>
    </row>
    <row r="627" spans="3:27" s="101" customFormat="1" x14ac:dyDescent="0.25">
      <c r="C627" s="268"/>
      <c r="D627" s="147"/>
      <c r="E627" s="148"/>
      <c r="F627" s="151"/>
      <c r="G627" s="148"/>
      <c r="H627" s="184"/>
      <c r="I627" s="151"/>
      <c r="J627" s="153"/>
      <c r="K627" s="147"/>
      <c r="L627" s="187"/>
      <c r="M627" s="147"/>
      <c r="N627" s="147"/>
      <c r="O627" s="187"/>
      <c r="P627" s="147"/>
      <c r="Q627" s="187"/>
      <c r="R627" s="154"/>
      <c r="S627" s="147"/>
      <c r="T627" s="154"/>
      <c r="U627" s="147"/>
      <c r="V627" s="149"/>
      <c r="W627" s="188"/>
      <c r="X627" s="147"/>
      <c r="Y627" s="147"/>
      <c r="Z627" s="147"/>
      <c r="AA627" s="147"/>
    </row>
    <row r="628" spans="3:27" s="101" customFormat="1" x14ac:dyDescent="0.25">
      <c r="C628" s="268"/>
      <c r="D628" s="147"/>
      <c r="E628" s="148"/>
      <c r="F628" s="151"/>
      <c r="G628" s="148"/>
      <c r="H628" s="184"/>
      <c r="I628" s="151"/>
      <c r="J628" s="153"/>
      <c r="K628" s="147"/>
      <c r="L628" s="187"/>
      <c r="M628" s="147"/>
      <c r="N628" s="147"/>
      <c r="O628" s="187"/>
      <c r="P628" s="147"/>
      <c r="Q628" s="187"/>
      <c r="R628" s="154"/>
      <c r="S628" s="147"/>
      <c r="T628" s="154"/>
      <c r="U628" s="147"/>
      <c r="V628" s="149"/>
      <c r="W628" s="188"/>
      <c r="X628" s="147"/>
      <c r="Y628" s="147"/>
      <c r="Z628" s="147"/>
      <c r="AA628" s="147"/>
    </row>
    <row r="629" spans="3:27" s="101" customFormat="1" x14ac:dyDescent="0.25">
      <c r="C629" s="268"/>
      <c r="D629" s="147"/>
      <c r="E629" s="148"/>
      <c r="F629" s="151"/>
      <c r="G629" s="148"/>
      <c r="H629" s="184"/>
      <c r="I629" s="151"/>
      <c r="J629" s="153"/>
      <c r="K629" s="147"/>
      <c r="L629" s="187"/>
      <c r="M629" s="147"/>
      <c r="N629" s="147"/>
      <c r="O629" s="187"/>
      <c r="P629" s="147"/>
      <c r="Q629" s="187"/>
      <c r="R629" s="154"/>
      <c r="S629" s="147"/>
      <c r="T629" s="154"/>
      <c r="U629" s="147"/>
      <c r="V629" s="149"/>
      <c r="W629" s="188"/>
      <c r="X629" s="147"/>
      <c r="Y629" s="147"/>
      <c r="Z629" s="147"/>
      <c r="AA629" s="147"/>
    </row>
    <row r="630" spans="3:27" s="101" customFormat="1" x14ac:dyDescent="0.25">
      <c r="C630" s="268"/>
      <c r="D630" s="147"/>
      <c r="E630" s="148"/>
      <c r="F630" s="151"/>
      <c r="G630" s="148"/>
      <c r="H630" s="184"/>
      <c r="I630" s="151"/>
      <c r="J630" s="153"/>
      <c r="K630" s="147"/>
      <c r="L630" s="187"/>
      <c r="M630" s="147"/>
      <c r="N630" s="147"/>
      <c r="O630" s="187"/>
      <c r="P630" s="147"/>
      <c r="Q630" s="187"/>
      <c r="R630" s="154"/>
      <c r="S630" s="147"/>
      <c r="T630" s="154"/>
      <c r="U630" s="147"/>
      <c r="V630" s="149"/>
      <c r="W630" s="188"/>
      <c r="X630" s="147"/>
      <c r="Y630" s="147"/>
      <c r="Z630" s="147"/>
      <c r="AA630" s="147"/>
    </row>
    <row r="631" spans="3:27" s="101" customFormat="1" x14ac:dyDescent="0.25">
      <c r="C631" s="268"/>
      <c r="D631" s="147"/>
      <c r="E631" s="148"/>
      <c r="F631" s="151"/>
      <c r="G631" s="148"/>
      <c r="H631" s="184"/>
      <c r="I631" s="151"/>
      <c r="J631" s="153"/>
      <c r="K631" s="147"/>
      <c r="L631" s="187"/>
      <c r="M631" s="147"/>
      <c r="N631" s="147"/>
      <c r="O631" s="187"/>
      <c r="P631" s="147"/>
      <c r="Q631" s="187"/>
      <c r="R631" s="154"/>
      <c r="S631" s="147"/>
      <c r="T631" s="154"/>
      <c r="U631" s="147"/>
      <c r="V631" s="149"/>
      <c r="W631" s="188"/>
      <c r="X631" s="147"/>
      <c r="Y631" s="147"/>
      <c r="Z631" s="147"/>
      <c r="AA631" s="147"/>
    </row>
    <row r="632" spans="3:27" s="101" customFormat="1" x14ac:dyDescent="0.25">
      <c r="C632" s="268"/>
      <c r="D632" s="147"/>
      <c r="E632" s="148"/>
      <c r="F632" s="151"/>
      <c r="G632" s="148"/>
      <c r="H632" s="184"/>
      <c r="I632" s="151"/>
      <c r="J632" s="153"/>
      <c r="K632" s="147"/>
      <c r="L632" s="187"/>
      <c r="M632" s="147"/>
      <c r="N632" s="147"/>
      <c r="O632" s="187"/>
      <c r="P632" s="147"/>
      <c r="Q632" s="187"/>
      <c r="R632" s="154"/>
      <c r="S632" s="147"/>
      <c r="T632" s="154"/>
      <c r="U632" s="147"/>
      <c r="V632" s="149"/>
      <c r="W632" s="188"/>
      <c r="X632" s="147"/>
      <c r="Y632" s="147"/>
      <c r="Z632" s="147"/>
      <c r="AA632" s="147"/>
    </row>
    <row r="633" spans="3:27" s="101" customFormat="1" x14ac:dyDescent="0.25">
      <c r="C633" s="268"/>
      <c r="D633" s="147"/>
      <c r="E633" s="148"/>
      <c r="F633" s="151"/>
      <c r="G633" s="148"/>
      <c r="H633" s="184"/>
      <c r="I633" s="151"/>
      <c r="J633" s="153"/>
      <c r="K633" s="147"/>
      <c r="L633" s="187"/>
      <c r="M633" s="147"/>
      <c r="N633" s="147"/>
      <c r="O633" s="187"/>
      <c r="P633" s="147"/>
      <c r="Q633" s="187"/>
      <c r="R633" s="154"/>
      <c r="S633" s="147"/>
      <c r="T633" s="154"/>
      <c r="U633" s="147"/>
      <c r="V633" s="149"/>
      <c r="W633" s="188"/>
      <c r="X633" s="147"/>
      <c r="Y633" s="147"/>
      <c r="Z633" s="147"/>
      <c r="AA633" s="147"/>
    </row>
    <row r="634" spans="3:27" s="101" customFormat="1" x14ac:dyDescent="0.25">
      <c r="C634" s="268"/>
      <c r="D634" s="147"/>
      <c r="E634" s="148"/>
      <c r="F634" s="151"/>
      <c r="G634" s="148"/>
      <c r="H634" s="184"/>
      <c r="I634" s="151"/>
      <c r="J634" s="153"/>
      <c r="K634" s="147"/>
      <c r="L634" s="187"/>
      <c r="M634" s="147"/>
      <c r="N634" s="147"/>
      <c r="O634" s="187"/>
      <c r="P634" s="147"/>
      <c r="Q634" s="187"/>
      <c r="R634" s="154"/>
      <c r="S634" s="147"/>
      <c r="T634" s="154"/>
      <c r="U634" s="147"/>
      <c r="V634" s="149"/>
      <c r="W634" s="188"/>
      <c r="X634" s="147"/>
      <c r="Y634" s="147"/>
      <c r="Z634" s="147"/>
      <c r="AA634" s="147"/>
    </row>
    <row r="635" spans="3:27" s="101" customFormat="1" x14ac:dyDescent="0.25">
      <c r="C635" s="268"/>
      <c r="D635" s="147"/>
      <c r="E635" s="148"/>
      <c r="F635" s="151"/>
      <c r="G635" s="148"/>
      <c r="H635" s="184"/>
      <c r="I635" s="151"/>
      <c r="J635" s="153"/>
      <c r="K635" s="147"/>
      <c r="L635" s="187"/>
      <c r="M635" s="147"/>
      <c r="N635" s="147"/>
      <c r="O635" s="187"/>
      <c r="P635" s="147"/>
      <c r="Q635" s="187"/>
      <c r="R635" s="154"/>
      <c r="S635" s="147"/>
      <c r="T635" s="154"/>
      <c r="U635" s="147"/>
      <c r="V635" s="149"/>
      <c r="W635" s="188"/>
      <c r="X635" s="147"/>
      <c r="Y635" s="147"/>
      <c r="Z635" s="147"/>
      <c r="AA635" s="147"/>
    </row>
    <row r="636" spans="3:27" s="101" customFormat="1" x14ac:dyDescent="0.25">
      <c r="C636" s="268"/>
      <c r="D636" s="147"/>
      <c r="E636" s="148"/>
      <c r="F636" s="151"/>
      <c r="G636" s="148"/>
      <c r="H636" s="184"/>
      <c r="I636" s="151"/>
      <c r="J636" s="153"/>
      <c r="K636" s="147"/>
      <c r="L636" s="187"/>
      <c r="M636" s="147"/>
      <c r="N636" s="147"/>
      <c r="O636" s="187"/>
      <c r="P636" s="147"/>
      <c r="Q636" s="187"/>
      <c r="R636" s="154"/>
      <c r="S636" s="147"/>
      <c r="T636" s="154"/>
      <c r="U636" s="147"/>
      <c r="V636" s="149"/>
      <c r="W636" s="188"/>
      <c r="X636" s="147"/>
      <c r="Y636" s="147"/>
      <c r="Z636" s="147"/>
      <c r="AA636" s="147"/>
    </row>
    <row r="637" spans="3:27" s="101" customFormat="1" x14ac:dyDescent="0.25">
      <c r="C637" s="268"/>
      <c r="D637" s="147"/>
      <c r="E637" s="148"/>
      <c r="F637" s="151"/>
      <c r="G637" s="148"/>
      <c r="H637" s="184"/>
      <c r="I637" s="151"/>
      <c r="J637" s="153"/>
      <c r="K637" s="147"/>
      <c r="L637" s="187"/>
      <c r="M637" s="147"/>
      <c r="N637" s="147"/>
      <c r="O637" s="187"/>
      <c r="P637" s="147"/>
      <c r="Q637" s="187"/>
      <c r="R637" s="154"/>
      <c r="S637" s="147"/>
      <c r="T637" s="154"/>
      <c r="U637" s="147"/>
      <c r="V637" s="149"/>
      <c r="W637" s="188"/>
      <c r="X637" s="147"/>
      <c r="Y637" s="147"/>
      <c r="Z637" s="147"/>
      <c r="AA637" s="147"/>
    </row>
    <row r="638" spans="3:27" s="101" customFormat="1" x14ac:dyDescent="0.25">
      <c r="C638" s="268"/>
      <c r="D638" s="147"/>
      <c r="E638" s="148"/>
      <c r="F638" s="151"/>
      <c r="G638" s="148"/>
      <c r="H638" s="184"/>
      <c r="I638" s="151"/>
      <c r="J638" s="153"/>
      <c r="K638" s="147"/>
      <c r="L638" s="187"/>
      <c r="M638" s="147"/>
      <c r="N638" s="147"/>
      <c r="O638" s="187"/>
      <c r="P638" s="147"/>
      <c r="Q638" s="187"/>
      <c r="R638" s="154"/>
      <c r="S638" s="147"/>
      <c r="T638" s="154"/>
      <c r="U638" s="147"/>
      <c r="V638" s="149"/>
      <c r="W638" s="188"/>
      <c r="X638" s="147"/>
      <c r="Y638" s="147"/>
      <c r="Z638" s="147"/>
      <c r="AA638" s="147"/>
    </row>
    <row r="639" spans="3:27" s="101" customFormat="1" x14ac:dyDescent="0.25">
      <c r="C639" s="268"/>
      <c r="D639" s="147"/>
      <c r="E639" s="148"/>
      <c r="F639" s="151"/>
      <c r="G639" s="148"/>
      <c r="H639" s="184"/>
      <c r="I639" s="151"/>
      <c r="J639" s="153"/>
      <c r="K639" s="147"/>
      <c r="L639" s="187"/>
      <c r="M639" s="147"/>
      <c r="N639" s="147"/>
      <c r="O639" s="187"/>
      <c r="P639" s="147"/>
      <c r="Q639" s="187"/>
      <c r="R639" s="154"/>
      <c r="S639" s="147"/>
      <c r="T639" s="154"/>
      <c r="U639" s="147"/>
      <c r="V639" s="149"/>
      <c r="W639" s="188"/>
      <c r="X639" s="147"/>
      <c r="Y639" s="147"/>
      <c r="Z639" s="147"/>
      <c r="AA639" s="147"/>
    </row>
    <row r="640" spans="3:27" s="101" customFormat="1" x14ac:dyDescent="0.25">
      <c r="C640" s="268"/>
      <c r="D640" s="147"/>
      <c r="E640" s="148"/>
      <c r="F640" s="151"/>
      <c r="G640" s="148"/>
      <c r="H640" s="184"/>
      <c r="I640" s="151"/>
      <c r="J640" s="153"/>
      <c r="K640" s="147"/>
      <c r="L640" s="187"/>
      <c r="M640" s="147"/>
      <c r="N640" s="147"/>
      <c r="O640" s="187"/>
      <c r="P640" s="147"/>
      <c r="Q640" s="187"/>
      <c r="R640" s="154"/>
      <c r="S640" s="147"/>
      <c r="T640" s="154"/>
      <c r="U640" s="147"/>
      <c r="V640" s="149"/>
      <c r="W640" s="188"/>
      <c r="X640" s="147"/>
      <c r="Y640" s="147"/>
      <c r="Z640" s="147"/>
      <c r="AA640" s="147"/>
    </row>
    <row r="641" spans="3:27" s="101" customFormat="1" x14ac:dyDescent="0.25">
      <c r="C641" s="268"/>
      <c r="D641" s="147"/>
      <c r="E641" s="148"/>
      <c r="F641" s="151"/>
      <c r="G641" s="148"/>
      <c r="H641" s="184"/>
      <c r="I641" s="151"/>
      <c r="J641" s="153"/>
      <c r="K641" s="147"/>
      <c r="L641" s="187"/>
      <c r="M641" s="147"/>
      <c r="N641" s="147"/>
      <c r="O641" s="187"/>
      <c r="P641" s="147"/>
      <c r="Q641" s="187"/>
      <c r="R641" s="154"/>
      <c r="S641" s="147"/>
      <c r="T641" s="154"/>
      <c r="U641" s="147"/>
      <c r="V641" s="149"/>
      <c r="W641" s="188"/>
      <c r="X641" s="147"/>
      <c r="Y641" s="147"/>
      <c r="Z641" s="147"/>
      <c r="AA641" s="147"/>
    </row>
    <row r="642" spans="3:27" s="101" customFormat="1" x14ac:dyDescent="0.25">
      <c r="C642" s="268"/>
      <c r="D642" s="147"/>
      <c r="E642" s="148"/>
      <c r="F642" s="151"/>
      <c r="G642" s="148"/>
      <c r="H642" s="184"/>
      <c r="I642" s="151"/>
      <c r="J642" s="153"/>
      <c r="K642" s="147"/>
      <c r="L642" s="187"/>
      <c r="M642" s="147"/>
      <c r="N642" s="147"/>
      <c r="O642" s="187"/>
      <c r="P642" s="147"/>
      <c r="Q642" s="187"/>
      <c r="R642" s="154"/>
      <c r="S642" s="147"/>
      <c r="T642" s="154"/>
      <c r="U642" s="147"/>
      <c r="V642" s="149"/>
      <c r="W642" s="188"/>
      <c r="X642" s="147"/>
      <c r="Y642" s="147"/>
      <c r="Z642" s="147"/>
      <c r="AA642" s="147"/>
    </row>
    <row r="643" spans="3:27" s="101" customFormat="1" x14ac:dyDescent="0.25">
      <c r="C643" s="268"/>
      <c r="D643" s="147"/>
      <c r="E643" s="148"/>
      <c r="F643" s="151"/>
      <c r="G643" s="148"/>
      <c r="H643" s="184"/>
      <c r="I643" s="151"/>
      <c r="J643" s="153"/>
      <c r="K643" s="147"/>
      <c r="L643" s="187"/>
      <c r="M643" s="147"/>
      <c r="N643" s="147"/>
      <c r="O643" s="187"/>
      <c r="P643" s="147"/>
      <c r="Q643" s="187"/>
      <c r="R643" s="154"/>
      <c r="S643" s="147"/>
      <c r="T643" s="154"/>
      <c r="U643" s="147"/>
      <c r="V643" s="149"/>
      <c r="W643" s="188"/>
      <c r="X643" s="147"/>
      <c r="Y643" s="147"/>
      <c r="Z643" s="147"/>
      <c r="AA643" s="147"/>
    </row>
    <row r="644" spans="3:27" s="101" customFormat="1" x14ac:dyDescent="0.25">
      <c r="C644" s="268"/>
      <c r="D644" s="147"/>
      <c r="E644" s="148"/>
      <c r="F644" s="151"/>
      <c r="G644" s="148"/>
      <c r="H644" s="184"/>
      <c r="I644" s="151"/>
      <c r="J644" s="153"/>
      <c r="K644" s="147"/>
      <c r="L644" s="187"/>
      <c r="M644" s="147"/>
      <c r="N644" s="147"/>
      <c r="O644" s="187"/>
      <c r="P644" s="147"/>
      <c r="Q644" s="187"/>
      <c r="R644" s="154"/>
      <c r="S644" s="147"/>
      <c r="T644" s="154"/>
      <c r="U644" s="147"/>
      <c r="V644" s="149"/>
      <c r="W644" s="188"/>
      <c r="X644" s="147"/>
      <c r="Y644" s="147"/>
      <c r="Z644" s="147"/>
      <c r="AA644" s="147"/>
    </row>
    <row r="645" spans="3:27" s="101" customFormat="1" x14ac:dyDescent="0.25">
      <c r="C645" s="268"/>
      <c r="D645" s="147"/>
      <c r="E645" s="148"/>
      <c r="F645" s="151"/>
      <c r="G645" s="148"/>
      <c r="H645" s="184"/>
      <c r="I645" s="151"/>
      <c r="J645" s="153"/>
      <c r="K645" s="147"/>
      <c r="L645" s="187"/>
      <c r="M645" s="147"/>
      <c r="N645" s="147"/>
      <c r="O645" s="187"/>
      <c r="P645" s="147"/>
      <c r="Q645" s="187"/>
      <c r="R645" s="154"/>
      <c r="S645" s="147"/>
      <c r="T645" s="154"/>
      <c r="U645" s="147"/>
      <c r="V645" s="149"/>
      <c r="W645" s="188"/>
      <c r="X645" s="147"/>
      <c r="Y645" s="147"/>
      <c r="Z645" s="147"/>
      <c r="AA645" s="147"/>
    </row>
    <row r="646" spans="3:27" s="101" customFormat="1" x14ac:dyDescent="0.25">
      <c r="C646" s="268"/>
      <c r="D646" s="147"/>
      <c r="E646" s="148"/>
      <c r="F646" s="151"/>
      <c r="G646" s="148"/>
      <c r="H646" s="184"/>
      <c r="I646" s="151"/>
      <c r="J646" s="153"/>
      <c r="K646" s="147"/>
      <c r="L646" s="187"/>
      <c r="M646" s="147"/>
      <c r="N646" s="147"/>
      <c r="O646" s="187"/>
      <c r="P646" s="147"/>
      <c r="Q646" s="187"/>
      <c r="R646" s="154"/>
      <c r="S646" s="147"/>
      <c r="T646" s="154"/>
      <c r="U646" s="147"/>
      <c r="V646" s="149"/>
      <c r="W646" s="188"/>
      <c r="X646" s="147"/>
      <c r="Y646" s="147"/>
      <c r="Z646" s="147"/>
      <c r="AA646" s="147"/>
    </row>
    <row r="647" spans="3:27" s="101" customFormat="1" x14ac:dyDescent="0.25">
      <c r="C647" s="268"/>
      <c r="D647" s="147"/>
      <c r="E647" s="148"/>
      <c r="F647" s="151"/>
      <c r="G647" s="148"/>
      <c r="H647" s="184"/>
      <c r="I647" s="151"/>
      <c r="J647" s="153"/>
      <c r="K647" s="147"/>
      <c r="L647" s="187"/>
      <c r="M647" s="147"/>
      <c r="N647" s="147"/>
      <c r="O647" s="187"/>
      <c r="P647" s="147"/>
      <c r="Q647" s="187"/>
      <c r="R647" s="154"/>
      <c r="S647" s="147"/>
      <c r="T647" s="154"/>
      <c r="U647" s="147"/>
      <c r="V647" s="149"/>
      <c r="W647" s="188"/>
      <c r="X647" s="147"/>
      <c r="Y647" s="147"/>
      <c r="Z647" s="147"/>
      <c r="AA647" s="147"/>
    </row>
    <row r="648" spans="3:27" s="101" customFormat="1" x14ac:dyDescent="0.25">
      <c r="C648" s="268"/>
      <c r="D648" s="147"/>
      <c r="E648" s="148"/>
      <c r="F648" s="151"/>
      <c r="G648" s="148"/>
      <c r="H648" s="184"/>
      <c r="I648" s="151"/>
      <c r="J648" s="153"/>
      <c r="K648" s="147"/>
      <c r="L648" s="187"/>
      <c r="M648" s="147"/>
      <c r="N648" s="147"/>
      <c r="O648" s="187"/>
      <c r="P648" s="147"/>
      <c r="Q648" s="187"/>
      <c r="R648" s="154"/>
      <c r="S648" s="147"/>
      <c r="T648" s="154"/>
      <c r="U648" s="147"/>
      <c r="V648" s="149"/>
      <c r="W648" s="188"/>
      <c r="X648" s="147"/>
      <c r="Y648" s="147"/>
      <c r="Z648" s="147"/>
      <c r="AA648" s="147"/>
    </row>
    <row r="649" spans="3:27" s="101" customFormat="1" x14ac:dyDescent="0.25">
      <c r="C649" s="268"/>
      <c r="D649" s="147"/>
      <c r="E649" s="148"/>
      <c r="F649" s="151"/>
      <c r="G649" s="148"/>
      <c r="H649" s="184"/>
      <c r="I649" s="151"/>
      <c r="J649" s="153"/>
      <c r="K649" s="147"/>
      <c r="L649" s="187"/>
      <c r="M649" s="147"/>
      <c r="N649" s="147"/>
      <c r="O649" s="187"/>
      <c r="P649" s="147"/>
      <c r="Q649" s="187"/>
      <c r="R649" s="154"/>
      <c r="S649" s="147"/>
      <c r="T649" s="154"/>
      <c r="U649" s="147"/>
      <c r="V649" s="149"/>
      <c r="W649" s="188"/>
      <c r="X649" s="147"/>
      <c r="Y649" s="147"/>
      <c r="Z649" s="147"/>
      <c r="AA649" s="147"/>
    </row>
    <row r="650" spans="3:27" s="101" customFormat="1" x14ac:dyDescent="0.25">
      <c r="C650" s="268"/>
      <c r="D650" s="147"/>
      <c r="E650" s="148"/>
      <c r="F650" s="151"/>
      <c r="G650" s="148"/>
      <c r="H650" s="184"/>
      <c r="I650" s="151"/>
      <c r="J650" s="153"/>
      <c r="K650" s="147"/>
      <c r="L650" s="187"/>
      <c r="M650" s="147"/>
      <c r="N650" s="147"/>
      <c r="O650" s="187"/>
      <c r="P650" s="147"/>
      <c r="Q650" s="187"/>
      <c r="R650" s="154"/>
      <c r="S650" s="147"/>
      <c r="T650" s="154"/>
      <c r="U650" s="147"/>
      <c r="V650" s="149"/>
      <c r="W650" s="188"/>
      <c r="X650" s="147"/>
      <c r="Y650" s="147"/>
      <c r="Z650" s="147"/>
      <c r="AA650" s="147"/>
    </row>
    <row r="651" spans="3:27" s="101" customFormat="1" x14ac:dyDescent="0.25">
      <c r="C651" s="268"/>
      <c r="D651" s="147"/>
      <c r="E651" s="148"/>
      <c r="F651" s="151"/>
      <c r="G651" s="148"/>
      <c r="H651" s="184"/>
      <c r="I651" s="151"/>
      <c r="J651" s="153"/>
      <c r="K651" s="147"/>
      <c r="L651" s="187"/>
      <c r="M651" s="147"/>
      <c r="N651" s="147"/>
      <c r="O651" s="187"/>
      <c r="P651" s="147"/>
      <c r="Q651" s="187"/>
      <c r="R651" s="154"/>
      <c r="S651" s="147"/>
      <c r="T651" s="154"/>
      <c r="U651" s="147"/>
      <c r="V651" s="149"/>
      <c r="W651" s="188"/>
      <c r="X651" s="147"/>
      <c r="Y651" s="147"/>
      <c r="Z651" s="147"/>
      <c r="AA651" s="147"/>
    </row>
    <row r="652" spans="3:27" s="101" customFormat="1" x14ac:dyDescent="0.25">
      <c r="C652" s="268"/>
      <c r="D652" s="147"/>
      <c r="E652" s="148"/>
      <c r="F652" s="182"/>
      <c r="G652" s="148"/>
      <c r="H652" s="148"/>
      <c r="I652" s="151"/>
      <c r="J652" s="153"/>
      <c r="K652" s="147"/>
      <c r="L652" s="187"/>
      <c r="M652" s="147"/>
      <c r="N652" s="147"/>
      <c r="O652" s="187"/>
      <c r="P652" s="147"/>
      <c r="Q652" s="187"/>
      <c r="R652" s="154"/>
      <c r="S652" s="147"/>
      <c r="T652" s="154"/>
      <c r="U652" s="147"/>
      <c r="V652" s="149"/>
      <c r="W652" s="188"/>
      <c r="X652" s="147"/>
      <c r="Y652" s="147"/>
      <c r="Z652" s="147"/>
      <c r="AA652" s="147"/>
    </row>
    <row r="653" spans="3:27" s="101" customFormat="1" x14ac:dyDescent="0.25">
      <c r="C653" s="268"/>
      <c r="D653" s="147"/>
      <c r="E653" s="148"/>
      <c r="F653" s="151"/>
      <c r="G653" s="148"/>
      <c r="H653" s="184"/>
      <c r="I653" s="151"/>
      <c r="J653" s="153"/>
      <c r="K653" s="147"/>
      <c r="L653" s="187"/>
      <c r="M653" s="147"/>
      <c r="N653" s="147"/>
      <c r="O653" s="187"/>
      <c r="P653" s="147"/>
      <c r="Q653" s="187"/>
      <c r="R653" s="154"/>
      <c r="S653" s="147"/>
      <c r="T653" s="154"/>
      <c r="U653" s="147"/>
      <c r="V653" s="149"/>
      <c r="W653" s="188"/>
      <c r="X653" s="147"/>
      <c r="Y653" s="147"/>
      <c r="Z653" s="147"/>
      <c r="AA653" s="147"/>
    </row>
    <row r="654" spans="3:27" s="101" customFormat="1" x14ac:dyDescent="0.25">
      <c r="C654" s="268"/>
      <c r="D654" s="147"/>
      <c r="E654" s="148"/>
      <c r="F654" s="151"/>
      <c r="G654" s="148"/>
      <c r="H654" s="184"/>
      <c r="I654" s="151"/>
      <c r="J654" s="153"/>
      <c r="K654" s="147"/>
      <c r="L654" s="187"/>
      <c r="M654" s="147"/>
      <c r="N654" s="147"/>
      <c r="O654" s="187"/>
      <c r="P654" s="147"/>
      <c r="Q654" s="187"/>
      <c r="R654" s="154"/>
      <c r="S654" s="147"/>
      <c r="T654" s="154"/>
      <c r="U654" s="147"/>
      <c r="V654" s="149"/>
      <c r="W654" s="188"/>
      <c r="X654" s="147"/>
      <c r="Y654" s="147"/>
      <c r="Z654" s="147"/>
      <c r="AA654" s="147"/>
    </row>
    <row r="655" spans="3:27" s="101" customFormat="1" x14ac:dyDescent="0.25">
      <c r="C655" s="268"/>
      <c r="D655" s="147"/>
      <c r="E655" s="148"/>
      <c r="F655" s="151"/>
      <c r="G655" s="148"/>
      <c r="H655" s="184"/>
      <c r="I655" s="151"/>
      <c r="J655" s="153"/>
      <c r="K655" s="147"/>
      <c r="L655" s="187"/>
      <c r="M655" s="147"/>
      <c r="N655" s="147"/>
      <c r="O655" s="187"/>
      <c r="P655" s="147"/>
      <c r="Q655" s="187"/>
      <c r="R655" s="154"/>
      <c r="S655" s="147"/>
      <c r="T655" s="154"/>
      <c r="U655" s="147"/>
      <c r="V655" s="149"/>
      <c r="W655" s="188"/>
      <c r="X655" s="147"/>
      <c r="Y655" s="147"/>
      <c r="Z655" s="147"/>
      <c r="AA655" s="147"/>
    </row>
    <row r="656" spans="3:27" s="101" customFormat="1" x14ac:dyDescent="0.25">
      <c r="C656" s="268"/>
      <c r="D656" s="147"/>
      <c r="E656" s="148"/>
      <c r="F656" s="151"/>
      <c r="G656" s="148"/>
      <c r="H656" s="184"/>
      <c r="I656" s="151"/>
      <c r="J656" s="153"/>
      <c r="K656" s="147"/>
      <c r="L656" s="187"/>
      <c r="M656" s="147"/>
      <c r="N656" s="147"/>
      <c r="O656" s="187"/>
      <c r="P656" s="147"/>
      <c r="Q656" s="187"/>
      <c r="R656" s="154"/>
      <c r="S656" s="147"/>
      <c r="T656" s="154"/>
      <c r="U656" s="147"/>
      <c r="V656" s="149"/>
      <c r="W656" s="188"/>
      <c r="X656" s="147"/>
      <c r="Y656" s="147"/>
      <c r="Z656" s="147"/>
      <c r="AA656" s="147"/>
    </row>
    <row r="657" spans="3:27" s="101" customFormat="1" x14ac:dyDescent="0.25">
      <c r="C657" s="268"/>
      <c r="D657" s="147"/>
      <c r="E657" s="148"/>
      <c r="F657" s="151"/>
      <c r="G657" s="148"/>
      <c r="H657" s="184"/>
      <c r="I657" s="151"/>
      <c r="J657" s="153"/>
      <c r="K657" s="147"/>
      <c r="L657" s="187"/>
      <c r="M657" s="147"/>
      <c r="N657" s="147"/>
      <c r="O657" s="187"/>
      <c r="P657" s="147"/>
      <c r="Q657" s="187"/>
      <c r="R657" s="154"/>
      <c r="S657" s="147"/>
      <c r="T657" s="154"/>
      <c r="U657" s="147"/>
      <c r="V657" s="149"/>
      <c r="W657" s="188"/>
      <c r="X657" s="147"/>
      <c r="Y657" s="147"/>
      <c r="Z657" s="147"/>
      <c r="AA657" s="147"/>
    </row>
    <row r="658" spans="3:27" s="101" customFormat="1" x14ac:dyDescent="0.25">
      <c r="C658" s="268"/>
      <c r="D658" s="147"/>
      <c r="E658" s="148"/>
      <c r="F658" s="151"/>
      <c r="G658" s="148"/>
      <c r="H658" s="184"/>
      <c r="I658" s="151"/>
      <c r="J658" s="153"/>
      <c r="K658" s="147"/>
      <c r="L658" s="187"/>
      <c r="M658" s="147"/>
      <c r="N658" s="147"/>
      <c r="O658" s="187"/>
      <c r="P658" s="147"/>
      <c r="Q658" s="187"/>
      <c r="R658" s="154"/>
      <c r="S658" s="147"/>
      <c r="T658" s="154"/>
      <c r="U658" s="147"/>
      <c r="V658" s="149"/>
      <c r="W658" s="188"/>
      <c r="X658" s="147"/>
      <c r="Y658" s="147"/>
      <c r="Z658" s="147"/>
      <c r="AA658" s="147"/>
    </row>
    <row r="659" spans="3:27" s="101" customFormat="1" x14ac:dyDescent="0.25">
      <c r="C659" s="268"/>
      <c r="D659" s="147"/>
      <c r="E659" s="148"/>
      <c r="F659" s="151"/>
      <c r="G659" s="148"/>
      <c r="H659" s="184"/>
      <c r="I659" s="151"/>
      <c r="J659" s="153"/>
      <c r="K659" s="147"/>
      <c r="L659" s="187"/>
      <c r="M659" s="147"/>
      <c r="N659" s="147"/>
      <c r="O659" s="187"/>
      <c r="P659" s="147"/>
      <c r="Q659" s="187"/>
      <c r="R659" s="154"/>
      <c r="S659" s="147"/>
      <c r="T659" s="154"/>
      <c r="U659" s="147"/>
      <c r="V659" s="149"/>
      <c r="W659" s="188"/>
      <c r="X659" s="147"/>
      <c r="Y659" s="147"/>
      <c r="Z659" s="147"/>
      <c r="AA659" s="147"/>
    </row>
    <row r="660" spans="3:27" s="101" customFormat="1" x14ac:dyDescent="0.25">
      <c r="C660" s="268"/>
      <c r="D660" s="147"/>
      <c r="E660" s="148"/>
      <c r="F660" s="151"/>
      <c r="G660" s="148"/>
      <c r="H660" s="184"/>
      <c r="I660" s="151"/>
      <c r="J660" s="153"/>
      <c r="K660" s="147"/>
      <c r="L660" s="187"/>
      <c r="M660" s="147"/>
      <c r="N660" s="147"/>
      <c r="O660" s="187"/>
      <c r="P660" s="147"/>
      <c r="Q660" s="187"/>
      <c r="R660" s="154"/>
      <c r="S660" s="147"/>
      <c r="T660" s="154"/>
      <c r="U660" s="147"/>
      <c r="V660" s="149"/>
      <c r="W660" s="188"/>
      <c r="X660" s="147"/>
      <c r="Y660" s="147"/>
      <c r="Z660" s="147"/>
      <c r="AA660" s="147"/>
    </row>
    <row r="661" spans="3:27" s="101" customFormat="1" x14ac:dyDescent="0.25">
      <c r="C661" s="268"/>
      <c r="D661" s="147"/>
      <c r="E661" s="148"/>
      <c r="F661" s="151"/>
      <c r="G661" s="148"/>
      <c r="H661" s="184"/>
      <c r="I661" s="151"/>
      <c r="J661" s="153"/>
      <c r="K661" s="147"/>
      <c r="L661" s="187"/>
      <c r="M661" s="147"/>
      <c r="N661" s="147"/>
      <c r="O661" s="187"/>
      <c r="P661" s="147"/>
      <c r="Q661" s="187"/>
      <c r="R661" s="154"/>
      <c r="S661" s="147"/>
      <c r="T661" s="154"/>
      <c r="U661" s="147"/>
      <c r="V661" s="149"/>
      <c r="W661" s="188"/>
      <c r="X661" s="147"/>
      <c r="Y661" s="147"/>
      <c r="Z661" s="147"/>
      <c r="AA661" s="147"/>
    </row>
    <row r="662" spans="3:27" s="101" customFormat="1" x14ac:dyDescent="0.25">
      <c r="C662" s="268"/>
      <c r="D662" s="147"/>
      <c r="E662" s="148"/>
      <c r="F662" s="151"/>
      <c r="G662" s="148"/>
      <c r="H662" s="184"/>
      <c r="I662" s="151"/>
      <c r="J662" s="153"/>
      <c r="K662" s="147"/>
      <c r="L662" s="187"/>
      <c r="M662" s="147"/>
      <c r="N662" s="147"/>
      <c r="O662" s="187"/>
      <c r="P662" s="147"/>
      <c r="Q662" s="187"/>
      <c r="R662" s="154"/>
      <c r="S662" s="147"/>
      <c r="T662" s="154"/>
      <c r="U662" s="147"/>
      <c r="V662" s="149"/>
      <c r="W662" s="188"/>
      <c r="X662" s="147"/>
      <c r="Y662" s="147"/>
      <c r="Z662" s="147"/>
      <c r="AA662" s="147"/>
    </row>
    <row r="663" spans="3:27" s="101" customFormat="1" x14ac:dyDescent="0.25">
      <c r="C663" s="268"/>
      <c r="D663" s="147"/>
      <c r="E663" s="148"/>
      <c r="F663" s="151"/>
      <c r="G663" s="148"/>
      <c r="H663" s="184"/>
      <c r="I663" s="151"/>
      <c r="J663" s="153"/>
      <c r="K663" s="147"/>
      <c r="L663" s="187"/>
      <c r="M663" s="147"/>
      <c r="N663" s="147"/>
      <c r="O663" s="187"/>
      <c r="P663" s="147"/>
      <c r="Q663" s="187"/>
      <c r="R663" s="154"/>
      <c r="S663" s="147"/>
      <c r="T663" s="154"/>
      <c r="U663" s="147"/>
      <c r="V663" s="149"/>
      <c r="W663" s="188"/>
      <c r="X663" s="147"/>
      <c r="Y663" s="147"/>
      <c r="Z663" s="147"/>
      <c r="AA663" s="147"/>
    </row>
    <row r="664" spans="3:27" s="101" customFormat="1" x14ac:dyDescent="0.25">
      <c r="C664" s="268"/>
      <c r="D664" s="147"/>
      <c r="E664" s="148"/>
      <c r="F664" s="151"/>
      <c r="G664" s="148"/>
      <c r="H664" s="184"/>
      <c r="I664" s="151"/>
      <c r="J664" s="153"/>
      <c r="K664" s="147"/>
      <c r="L664" s="187"/>
      <c r="M664" s="147"/>
      <c r="N664" s="147"/>
      <c r="O664" s="187"/>
      <c r="P664" s="147"/>
      <c r="Q664" s="187"/>
      <c r="R664" s="154"/>
      <c r="S664" s="147"/>
      <c r="T664" s="154"/>
      <c r="U664" s="147"/>
      <c r="V664" s="149"/>
      <c r="W664" s="188"/>
      <c r="X664" s="147"/>
      <c r="Y664" s="147"/>
      <c r="Z664" s="147"/>
      <c r="AA664" s="147"/>
    </row>
    <row r="665" spans="3:27" s="101" customFormat="1" x14ac:dyDescent="0.25">
      <c r="C665" s="268"/>
      <c r="D665" s="147"/>
      <c r="E665" s="148"/>
      <c r="F665" s="151"/>
      <c r="G665" s="148"/>
      <c r="H665" s="184"/>
      <c r="I665" s="151"/>
      <c r="J665" s="153"/>
      <c r="K665" s="147"/>
      <c r="L665" s="187"/>
      <c r="M665" s="147"/>
      <c r="N665" s="147"/>
      <c r="O665" s="187"/>
      <c r="P665" s="147"/>
      <c r="Q665" s="187"/>
      <c r="R665" s="154"/>
      <c r="S665" s="147"/>
      <c r="T665" s="154"/>
      <c r="U665" s="147"/>
      <c r="V665" s="149"/>
      <c r="W665" s="188"/>
      <c r="X665" s="147"/>
      <c r="Y665" s="147"/>
      <c r="Z665" s="147"/>
      <c r="AA665" s="147"/>
    </row>
    <row r="666" spans="3:27" s="101" customFormat="1" x14ac:dyDescent="0.25">
      <c r="C666" s="268"/>
      <c r="D666" s="147"/>
      <c r="E666" s="148"/>
      <c r="F666" s="151"/>
      <c r="G666" s="148"/>
      <c r="H666" s="184"/>
      <c r="I666" s="151"/>
      <c r="J666" s="153"/>
      <c r="K666" s="147"/>
      <c r="L666" s="187"/>
      <c r="M666" s="147"/>
      <c r="N666" s="147"/>
      <c r="O666" s="187"/>
      <c r="P666" s="147"/>
      <c r="Q666" s="187"/>
      <c r="R666" s="154"/>
      <c r="S666" s="147"/>
      <c r="T666" s="154"/>
      <c r="U666" s="147"/>
      <c r="V666" s="149"/>
      <c r="W666" s="188"/>
      <c r="X666" s="147"/>
      <c r="Y666" s="147"/>
      <c r="Z666" s="147"/>
      <c r="AA666" s="147"/>
    </row>
    <row r="667" spans="3:27" s="101" customFormat="1" x14ac:dyDescent="0.25">
      <c r="C667" s="268"/>
      <c r="D667" s="147"/>
      <c r="E667" s="148"/>
      <c r="F667" s="151"/>
      <c r="G667" s="148"/>
      <c r="H667" s="184"/>
      <c r="I667" s="151"/>
      <c r="J667" s="153"/>
      <c r="K667" s="147"/>
      <c r="L667" s="187"/>
      <c r="M667" s="147"/>
      <c r="N667" s="147"/>
      <c r="O667" s="187"/>
      <c r="P667" s="147"/>
      <c r="Q667" s="187"/>
      <c r="R667" s="154"/>
      <c r="S667" s="147"/>
      <c r="T667" s="154"/>
      <c r="U667" s="147"/>
      <c r="V667" s="149"/>
      <c r="W667" s="188"/>
      <c r="X667" s="147"/>
      <c r="Y667" s="147"/>
      <c r="Z667" s="147"/>
      <c r="AA667" s="147"/>
    </row>
    <row r="668" spans="3:27" s="101" customFormat="1" x14ac:dyDescent="0.25">
      <c r="C668" s="268"/>
      <c r="D668" s="147"/>
      <c r="E668" s="148"/>
      <c r="F668" s="151"/>
      <c r="G668" s="148"/>
      <c r="H668" s="184"/>
      <c r="I668" s="151"/>
      <c r="J668" s="153"/>
      <c r="K668" s="147"/>
      <c r="L668" s="187"/>
      <c r="M668" s="147"/>
      <c r="N668" s="147"/>
      <c r="O668" s="187"/>
      <c r="P668" s="147"/>
      <c r="Q668" s="187"/>
      <c r="R668" s="154"/>
      <c r="S668" s="147"/>
      <c r="T668" s="154"/>
      <c r="U668" s="147"/>
      <c r="V668" s="149"/>
      <c r="W668" s="188"/>
      <c r="X668" s="147"/>
      <c r="Y668" s="147"/>
      <c r="Z668" s="147"/>
      <c r="AA668" s="147"/>
    </row>
    <row r="669" spans="3:27" s="101" customFormat="1" x14ac:dyDescent="0.25">
      <c r="C669" s="268"/>
      <c r="D669" s="147"/>
      <c r="E669" s="148"/>
      <c r="F669" s="151"/>
      <c r="G669" s="148"/>
      <c r="H669" s="184"/>
      <c r="I669" s="151"/>
      <c r="J669" s="153"/>
      <c r="K669" s="147"/>
      <c r="L669" s="187"/>
      <c r="M669" s="147"/>
      <c r="N669" s="147"/>
      <c r="O669" s="187"/>
      <c r="P669" s="147"/>
      <c r="Q669" s="187"/>
      <c r="R669" s="154"/>
      <c r="S669" s="147"/>
      <c r="T669" s="154"/>
      <c r="U669" s="147"/>
      <c r="V669" s="149"/>
      <c r="W669" s="188"/>
      <c r="X669" s="147"/>
      <c r="Y669" s="147"/>
      <c r="Z669" s="147"/>
      <c r="AA669" s="147"/>
    </row>
    <row r="670" spans="3:27" s="101" customFormat="1" x14ac:dyDescent="0.25">
      <c r="C670" s="268"/>
      <c r="D670" s="147"/>
      <c r="E670" s="148"/>
      <c r="F670" s="151"/>
      <c r="G670" s="148"/>
      <c r="H670" s="184"/>
      <c r="I670" s="151"/>
      <c r="J670" s="153"/>
      <c r="K670" s="147"/>
      <c r="L670" s="187"/>
      <c r="M670" s="147"/>
      <c r="N670" s="147"/>
      <c r="O670" s="187"/>
      <c r="P670" s="147"/>
      <c r="Q670" s="187"/>
      <c r="R670" s="154"/>
      <c r="S670" s="147"/>
      <c r="T670" s="154"/>
      <c r="U670" s="147"/>
      <c r="V670" s="149"/>
      <c r="W670" s="188"/>
      <c r="X670" s="147"/>
      <c r="Y670" s="147"/>
      <c r="Z670" s="147"/>
      <c r="AA670" s="147"/>
    </row>
    <row r="671" spans="3:27" s="101" customFormat="1" x14ac:dyDescent="0.25">
      <c r="C671" s="268"/>
      <c r="D671" s="147"/>
      <c r="E671" s="148"/>
      <c r="F671" s="151"/>
      <c r="G671" s="148"/>
      <c r="H671" s="184"/>
      <c r="I671" s="151"/>
      <c r="J671" s="153"/>
      <c r="K671" s="147"/>
      <c r="L671" s="187"/>
      <c r="M671" s="147"/>
      <c r="N671" s="147"/>
      <c r="O671" s="187"/>
      <c r="P671" s="147"/>
      <c r="Q671" s="187"/>
      <c r="R671" s="154"/>
      <c r="S671" s="147"/>
      <c r="T671" s="154"/>
      <c r="U671" s="147"/>
      <c r="V671" s="149"/>
      <c r="W671" s="188"/>
      <c r="X671" s="147"/>
      <c r="Y671" s="147"/>
      <c r="Z671" s="147"/>
      <c r="AA671" s="147"/>
    </row>
    <row r="672" spans="3:27" s="101" customFormat="1" x14ac:dyDescent="0.25">
      <c r="C672" s="268"/>
      <c r="D672" s="147"/>
      <c r="E672" s="148"/>
      <c r="F672" s="151"/>
      <c r="G672" s="148"/>
      <c r="H672" s="184"/>
      <c r="I672" s="151"/>
      <c r="J672" s="153"/>
      <c r="K672" s="147"/>
      <c r="L672" s="187"/>
      <c r="M672" s="147"/>
      <c r="N672" s="147"/>
      <c r="O672" s="187"/>
      <c r="P672" s="147"/>
      <c r="Q672" s="187"/>
      <c r="R672" s="154"/>
      <c r="S672" s="147"/>
      <c r="T672" s="154"/>
      <c r="U672" s="147"/>
      <c r="V672" s="149"/>
      <c r="W672" s="188"/>
      <c r="X672" s="147"/>
      <c r="Y672" s="147"/>
      <c r="Z672" s="147"/>
      <c r="AA672" s="147"/>
    </row>
    <row r="673" spans="3:27" s="101" customFormat="1" x14ac:dyDescent="0.25">
      <c r="C673" s="268"/>
      <c r="D673" s="147"/>
      <c r="E673" s="148"/>
      <c r="F673" s="151"/>
      <c r="G673" s="148"/>
      <c r="H673" s="184"/>
      <c r="I673" s="151"/>
      <c r="J673" s="153"/>
      <c r="K673" s="147"/>
      <c r="L673" s="187"/>
      <c r="M673" s="147"/>
      <c r="N673" s="147"/>
      <c r="O673" s="187"/>
      <c r="P673" s="147"/>
      <c r="Q673" s="187"/>
      <c r="R673" s="154"/>
      <c r="S673" s="147"/>
      <c r="T673" s="154"/>
      <c r="U673" s="147"/>
      <c r="V673" s="149"/>
      <c r="W673" s="188"/>
      <c r="X673" s="147"/>
      <c r="Y673" s="147"/>
      <c r="Z673" s="147"/>
      <c r="AA673" s="147"/>
    </row>
    <row r="674" spans="3:27" s="101" customFormat="1" x14ac:dyDescent="0.25">
      <c r="C674" s="268"/>
      <c r="D674" s="147"/>
      <c r="E674" s="148"/>
      <c r="F674" s="151"/>
      <c r="G674" s="148"/>
      <c r="H674" s="184"/>
      <c r="I674" s="151"/>
      <c r="J674" s="153"/>
      <c r="K674" s="147"/>
      <c r="L674" s="187"/>
      <c r="M674" s="147"/>
      <c r="N674" s="147"/>
      <c r="O674" s="187"/>
      <c r="P674" s="147"/>
      <c r="Q674" s="187"/>
      <c r="R674" s="154"/>
      <c r="S674" s="147"/>
      <c r="T674" s="154"/>
      <c r="U674" s="147"/>
      <c r="V674" s="149"/>
      <c r="W674" s="188"/>
      <c r="X674" s="147"/>
      <c r="Y674" s="147"/>
      <c r="Z674" s="147"/>
      <c r="AA674" s="147"/>
    </row>
    <row r="675" spans="3:27" s="101" customFormat="1" x14ac:dyDescent="0.25">
      <c r="C675" s="268"/>
      <c r="D675" s="147"/>
      <c r="E675" s="148"/>
      <c r="F675" s="151"/>
      <c r="G675" s="148"/>
      <c r="H675" s="184"/>
      <c r="I675" s="151"/>
      <c r="J675" s="153"/>
      <c r="K675" s="147"/>
      <c r="L675" s="187"/>
      <c r="M675" s="147"/>
      <c r="N675" s="147"/>
      <c r="O675" s="187"/>
      <c r="P675" s="147"/>
      <c r="Q675" s="187"/>
      <c r="R675" s="154"/>
      <c r="S675" s="147"/>
      <c r="T675" s="154"/>
      <c r="U675" s="147"/>
      <c r="V675" s="149"/>
      <c r="W675" s="188"/>
      <c r="X675" s="147"/>
      <c r="Y675" s="147"/>
      <c r="Z675" s="147"/>
      <c r="AA675" s="147"/>
    </row>
    <row r="676" spans="3:27" s="101" customFormat="1" x14ac:dyDescent="0.25">
      <c r="C676" s="268"/>
      <c r="D676" s="147"/>
      <c r="E676" s="148"/>
      <c r="F676" s="151"/>
      <c r="G676" s="148"/>
      <c r="H676" s="184"/>
      <c r="I676" s="151"/>
      <c r="J676" s="153"/>
      <c r="K676" s="147"/>
      <c r="L676" s="187"/>
      <c r="M676" s="147"/>
      <c r="N676" s="147"/>
      <c r="O676" s="187"/>
      <c r="P676" s="147"/>
      <c r="Q676" s="187"/>
      <c r="R676" s="154"/>
      <c r="S676" s="147"/>
      <c r="T676" s="154"/>
      <c r="U676" s="147"/>
      <c r="V676" s="149"/>
      <c r="W676" s="188"/>
      <c r="X676" s="147"/>
      <c r="Y676" s="147"/>
      <c r="Z676" s="147"/>
      <c r="AA676" s="147"/>
    </row>
    <row r="677" spans="3:27" s="101" customFormat="1" x14ac:dyDescent="0.25">
      <c r="C677" s="268"/>
      <c r="D677" s="147"/>
      <c r="E677" s="148"/>
      <c r="F677" s="151"/>
      <c r="G677" s="148"/>
      <c r="H677" s="184"/>
      <c r="I677" s="151"/>
      <c r="J677" s="153"/>
      <c r="K677" s="147"/>
      <c r="L677" s="187"/>
      <c r="M677" s="147"/>
      <c r="N677" s="147"/>
      <c r="O677" s="187"/>
      <c r="P677" s="147"/>
      <c r="Q677" s="187"/>
      <c r="R677" s="154"/>
      <c r="S677" s="147"/>
      <c r="T677" s="154"/>
      <c r="U677" s="147"/>
      <c r="V677" s="149"/>
      <c r="W677" s="188"/>
      <c r="X677" s="147"/>
      <c r="Y677" s="147"/>
      <c r="Z677" s="147"/>
      <c r="AA677" s="147"/>
    </row>
    <row r="678" spans="3:27" s="101" customFormat="1" x14ac:dyDescent="0.25">
      <c r="C678" s="268"/>
      <c r="D678" s="147"/>
      <c r="E678" s="148"/>
      <c r="F678" s="151"/>
      <c r="G678" s="148"/>
      <c r="H678" s="184"/>
      <c r="I678" s="151"/>
      <c r="J678" s="153"/>
      <c r="K678" s="147"/>
      <c r="L678" s="187"/>
      <c r="M678" s="147"/>
      <c r="N678" s="147"/>
      <c r="O678" s="187"/>
      <c r="P678" s="147"/>
      <c r="Q678" s="187"/>
      <c r="R678" s="154"/>
      <c r="S678" s="147"/>
      <c r="T678" s="154"/>
      <c r="U678" s="147"/>
      <c r="V678" s="149"/>
      <c r="W678" s="188"/>
      <c r="X678" s="147"/>
      <c r="Y678" s="147"/>
      <c r="Z678" s="147"/>
      <c r="AA678" s="147"/>
    </row>
    <row r="679" spans="3:27" s="101" customFormat="1" x14ac:dyDescent="0.25">
      <c r="C679" s="268"/>
      <c r="D679" s="147"/>
      <c r="E679" s="148"/>
      <c r="F679" s="151"/>
      <c r="G679" s="148"/>
      <c r="H679" s="184"/>
      <c r="I679" s="151"/>
      <c r="J679" s="153"/>
      <c r="K679" s="147"/>
      <c r="L679" s="187"/>
      <c r="M679" s="147"/>
      <c r="N679" s="147"/>
      <c r="O679" s="187"/>
      <c r="P679" s="147"/>
      <c r="Q679" s="187"/>
      <c r="R679" s="154"/>
      <c r="S679" s="147"/>
      <c r="T679" s="154"/>
      <c r="U679" s="147"/>
      <c r="V679" s="149"/>
      <c r="W679" s="188"/>
      <c r="X679" s="147"/>
      <c r="Y679" s="147"/>
      <c r="Z679" s="147"/>
      <c r="AA679" s="147"/>
    </row>
    <row r="680" spans="3:27" s="101" customFormat="1" x14ac:dyDescent="0.25">
      <c r="C680" s="268"/>
      <c r="D680" s="147"/>
      <c r="E680" s="148"/>
      <c r="F680" s="151"/>
      <c r="G680" s="148"/>
      <c r="H680" s="184"/>
      <c r="I680" s="151"/>
      <c r="J680" s="153"/>
      <c r="K680" s="147"/>
      <c r="L680" s="187"/>
      <c r="M680" s="147"/>
      <c r="N680" s="147"/>
      <c r="O680" s="187"/>
      <c r="P680" s="147"/>
      <c r="Q680" s="187"/>
      <c r="R680" s="154"/>
      <c r="S680" s="147"/>
      <c r="T680" s="154"/>
      <c r="U680" s="147"/>
      <c r="V680" s="149"/>
      <c r="W680" s="188"/>
      <c r="X680" s="147"/>
      <c r="Y680" s="147"/>
      <c r="Z680" s="147"/>
      <c r="AA680" s="147"/>
    </row>
    <row r="681" spans="3:27" s="101" customFormat="1" x14ac:dyDescent="0.25">
      <c r="C681" s="268"/>
      <c r="D681" s="147"/>
      <c r="E681" s="148"/>
      <c r="F681" s="151"/>
      <c r="G681" s="148"/>
      <c r="H681" s="184"/>
      <c r="I681" s="151"/>
      <c r="J681" s="153"/>
      <c r="K681" s="147"/>
      <c r="L681" s="187"/>
      <c r="M681" s="147"/>
      <c r="N681" s="147"/>
      <c r="O681" s="187"/>
      <c r="P681" s="147"/>
      <c r="Q681" s="187"/>
      <c r="R681" s="154"/>
      <c r="S681" s="147"/>
      <c r="T681" s="154"/>
      <c r="U681" s="147"/>
      <c r="V681" s="149"/>
      <c r="W681" s="188"/>
      <c r="X681" s="147"/>
      <c r="Y681" s="147"/>
      <c r="Z681" s="147"/>
      <c r="AA681" s="147"/>
    </row>
    <row r="682" spans="3:27" s="101" customFormat="1" x14ac:dyDescent="0.25">
      <c r="C682" s="268"/>
      <c r="D682" s="147"/>
      <c r="E682" s="148"/>
      <c r="F682" s="151"/>
      <c r="G682" s="148"/>
      <c r="H682" s="184"/>
      <c r="I682" s="151"/>
      <c r="J682" s="153"/>
      <c r="K682" s="147"/>
      <c r="L682" s="187"/>
      <c r="M682" s="147"/>
      <c r="N682" s="147"/>
      <c r="O682" s="187"/>
      <c r="P682" s="147"/>
      <c r="Q682" s="187"/>
      <c r="R682" s="154"/>
      <c r="S682" s="147"/>
      <c r="T682" s="154"/>
      <c r="U682" s="147"/>
      <c r="V682" s="149"/>
      <c r="W682" s="188"/>
      <c r="X682" s="147"/>
      <c r="Y682" s="147"/>
      <c r="Z682" s="147"/>
      <c r="AA682" s="147"/>
    </row>
    <row r="683" spans="3:27" s="101" customFormat="1" x14ac:dyDescent="0.25">
      <c r="C683" s="268"/>
      <c r="D683" s="147"/>
      <c r="E683" s="148"/>
      <c r="F683" s="151"/>
      <c r="G683" s="148"/>
      <c r="H683" s="184"/>
      <c r="I683" s="151"/>
      <c r="J683" s="153"/>
      <c r="K683" s="147"/>
      <c r="L683" s="187"/>
      <c r="M683" s="147"/>
      <c r="N683" s="147"/>
      <c r="O683" s="187"/>
      <c r="P683" s="147"/>
      <c r="Q683" s="187"/>
      <c r="R683" s="154"/>
      <c r="S683" s="147"/>
      <c r="T683" s="154"/>
      <c r="U683" s="147"/>
      <c r="V683" s="149"/>
      <c r="W683" s="188"/>
      <c r="X683" s="147"/>
      <c r="Y683" s="147"/>
      <c r="Z683" s="147"/>
      <c r="AA683" s="147"/>
    </row>
    <row r="684" spans="3:27" s="101" customFormat="1" x14ac:dyDescent="0.25">
      <c r="C684" s="268"/>
      <c r="D684" s="147"/>
      <c r="E684" s="148"/>
      <c r="F684" s="151"/>
      <c r="G684" s="148"/>
      <c r="H684" s="184"/>
      <c r="I684" s="151"/>
      <c r="J684" s="153"/>
      <c r="K684" s="147"/>
      <c r="L684" s="187"/>
      <c r="M684" s="147"/>
      <c r="N684" s="147"/>
      <c r="O684" s="187"/>
      <c r="P684" s="147"/>
      <c r="Q684" s="187"/>
      <c r="R684" s="154"/>
      <c r="S684" s="147"/>
      <c r="T684" s="154"/>
      <c r="U684" s="147"/>
      <c r="V684" s="149"/>
      <c r="W684" s="188"/>
      <c r="X684" s="147"/>
      <c r="Y684" s="147"/>
      <c r="Z684" s="147"/>
      <c r="AA684" s="147"/>
    </row>
    <row r="685" spans="3:27" s="101" customFormat="1" x14ac:dyDescent="0.25">
      <c r="C685" s="268"/>
      <c r="D685" s="147"/>
      <c r="E685" s="148"/>
      <c r="F685" s="151"/>
      <c r="G685" s="148"/>
      <c r="H685" s="184"/>
      <c r="I685" s="151"/>
      <c r="J685" s="153"/>
      <c r="K685" s="147"/>
      <c r="L685" s="187"/>
      <c r="M685" s="147"/>
      <c r="N685" s="147"/>
      <c r="O685" s="187"/>
      <c r="P685" s="147"/>
      <c r="Q685" s="187"/>
      <c r="R685" s="154"/>
      <c r="S685" s="147"/>
      <c r="T685" s="154"/>
      <c r="U685" s="147"/>
      <c r="V685" s="149"/>
      <c r="W685" s="188"/>
      <c r="X685" s="147"/>
      <c r="Y685" s="147"/>
      <c r="Z685" s="147"/>
      <c r="AA685" s="147"/>
    </row>
    <row r="686" spans="3:27" s="101" customFormat="1" x14ac:dyDescent="0.25">
      <c r="C686" s="268"/>
      <c r="D686" s="147"/>
      <c r="E686" s="148"/>
      <c r="F686" s="151"/>
      <c r="G686" s="148"/>
      <c r="H686" s="184"/>
      <c r="I686" s="151"/>
      <c r="J686" s="153"/>
      <c r="K686" s="147"/>
      <c r="L686" s="187"/>
      <c r="M686" s="147"/>
      <c r="N686" s="147"/>
      <c r="O686" s="187"/>
      <c r="P686" s="147"/>
      <c r="Q686" s="187"/>
      <c r="R686" s="154"/>
      <c r="S686" s="147"/>
      <c r="T686" s="154"/>
      <c r="U686" s="147"/>
      <c r="V686" s="149"/>
      <c r="W686" s="188"/>
      <c r="X686" s="147"/>
      <c r="Y686" s="147"/>
      <c r="Z686" s="147"/>
      <c r="AA686" s="147"/>
    </row>
    <row r="687" spans="3:27" s="101" customFormat="1" x14ac:dyDescent="0.25">
      <c r="C687" s="268"/>
      <c r="D687" s="147"/>
      <c r="E687" s="148"/>
      <c r="F687" s="151"/>
      <c r="G687" s="148"/>
      <c r="H687" s="184"/>
      <c r="I687" s="151"/>
      <c r="J687" s="153"/>
      <c r="K687" s="147"/>
      <c r="L687" s="187"/>
      <c r="M687" s="147"/>
      <c r="N687" s="147"/>
      <c r="O687" s="187"/>
      <c r="P687" s="147"/>
      <c r="Q687" s="187"/>
      <c r="R687" s="154"/>
      <c r="S687" s="147"/>
      <c r="T687" s="154"/>
      <c r="U687" s="147"/>
      <c r="V687" s="149"/>
      <c r="W687" s="188"/>
      <c r="X687" s="147"/>
      <c r="Y687" s="147"/>
      <c r="Z687" s="147"/>
      <c r="AA687" s="147"/>
    </row>
    <row r="688" spans="3:27" s="101" customFormat="1" x14ac:dyDescent="0.25">
      <c r="C688" s="268"/>
      <c r="D688" s="147"/>
      <c r="E688" s="148"/>
      <c r="F688" s="151"/>
      <c r="G688" s="148"/>
      <c r="H688" s="184"/>
      <c r="I688" s="151"/>
      <c r="J688" s="153"/>
      <c r="K688" s="147"/>
      <c r="L688" s="187"/>
      <c r="M688" s="147"/>
      <c r="N688" s="147"/>
      <c r="O688" s="187"/>
      <c r="P688" s="147"/>
      <c r="Q688" s="187"/>
      <c r="R688" s="154"/>
      <c r="S688" s="147"/>
      <c r="T688" s="154"/>
      <c r="U688" s="147"/>
      <c r="V688" s="149"/>
      <c r="W688" s="188"/>
      <c r="X688" s="147"/>
      <c r="Y688" s="147"/>
      <c r="Z688" s="147"/>
      <c r="AA688" s="147"/>
    </row>
    <row r="689" spans="3:27" s="101" customFormat="1" x14ac:dyDescent="0.25">
      <c r="C689" s="268"/>
      <c r="D689" s="147"/>
      <c r="E689" s="148"/>
      <c r="F689" s="151"/>
      <c r="G689" s="148"/>
      <c r="H689" s="184"/>
      <c r="I689" s="151"/>
      <c r="J689" s="153"/>
      <c r="K689" s="147"/>
      <c r="L689" s="187"/>
      <c r="M689" s="147"/>
      <c r="N689" s="147"/>
      <c r="O689" s="187"/>
      <c r="P689" s="147"/>
      <c r="Q689" s="187"/>
      <c r="R689" s="154"/>
      <c r="S689" s="147"/>
      <c r="T689" s="154"/>
      <c r="U689" s="147"/>
      <c r="V689" s="149"/>
      <c r="W689" s="188"/>
      <c r="X689" s="147"/>
      <c r="Y689" s="147"/>
      <c r="Z689" s="147"/>
      <c r="AA689" s="147"/>
    </row>
    <row r="690" spans="3:27" s="101" customFormat="1" x14ac:dyDescent="0.25">
      <c r="C690" s="268"/>
      <c r="D690" s="147"/>
      <c r="E690" s="148"/>
      <c r="F690" s="151"/>
      <c r="G690" s="148"/>
      <c r="H690" s="184"/>
      <c r="I690" s="151"/>
      <c r="J690" s="153"/>
      <c r="K690" s="147"/>
      <c r="L690" s="187"/>
      <c r="M690" s="147"/>
      <c r="N690" s="147"/>
      <c r="O690" s="187"/>
      <c r="P690" s="147"/>
      <c r="Q690" s="187"/>
      <c r="R690" s="154"/>
      <c r="S690" s="147"/>
      <c r="T690" s="154"/>
      <c r="U690" s="147"/>
      <c r="V690" s="149"/>
      <c r="W690" s="188"/>
      <c r="X690" s="147"/>
      <c r="Y690" s="147"/>
      <c r="Z690" s="147"/>
      <c r="AA690" s="147"/>
    </row>
    <row r="691" spans="3:27" s="101" customFormat="1" x14ac:dyDescent="0.25">
      <c r="C691" s="268"/>
      <c r="D691" s="147"/>
      <c r="E691" s="148"/>
      <c r="F691" s="151"/>
      <c r="G691" s="148"/>
      <c r="H691" s="184"/>
      <c r="I691" s="151"/>
      <c r="J691" s="153"/>
      <c r="K691" s="147"/>
      <c r="L691" s="187"/>
      <c r="M691" s="147"/>
      <c r="N691" s="147"/>
      <c r="O691" s="187"/>
      <c r="P691" s="147"/>
      <c r="Q691" s="187"/>
      <c r="R691" s="154"/>
      <c r="S691" s="147"/>
      <c r="T691" s="154"/>
      <c r="U691" s="147"/>
      <c r="V691" s="149"/>
      <c r="W691" s="188"/>
      <c r="X691" s="147"/>
      <c r="Y691" s="147"/>
      <c r="Z691" s="147"/>
      <c r="AA691" s="147"/>
    </row>
    <row r="692" spans="3:27" s="101" customFormat="1" x14ac:dyDescent="0.25">
      <c r="C692" s="268"/>
      <c r="D692" s="147"/>
      <c r="E692" s="148"/>
      <c r="F692" s="151"/>
      <c r="G692" s="148"/>
      <c r="H692" s="184"/>
      <c r="I692" s="151"/>
      <c r="J692" s="153"/>
      <c r="K692" s="147"/>
      <c r="L692" s="187"/>
      <c r="M692" s="147"/>
      <c r="N692" s="147"/>
      <c r="O692" s="187"/>
      <c r="P692" s="147"/>
      <c r="Q692" s="187"/>
      <c r="R692" s="154"/>
      <c r="S692" s="147"/>
      <c r="T692" s="154"/>
      <c r="U692" s="147"/>
      <c r="V692" s="149"/>
      <c r="W692" s="188"/>
      <c r="X692" s="147"/>
      <c r="Y692" s="147"/>
      <c r="Z692" s="147"/>
      <c r="AA692" s="147"/>
    </row>
    <row r="693" spans="3:27" s="101" customFormat="1" x14ac:dyDescent="0.25">
      <c r="C693" s="268"/>
      <c r="D693" s="147"/>
      <c r="E693" s="148"/>
      <c r="F693" s="151"/>
      <c r="G693" s="148"/>
      <c r="H693" s="184"/>
      <c r="I693" s="151"/>
      <c r="J693" s="153"/>
      <c r="K693" s="147"/>
      <c r="L693" s="187"/>
      <c r="M693" s="147"/>
      <c r="N693" s="147"/>
      <c r="O693" s="187"/>
      <c r="P693" s="147"/>
      <c r="Q693" s="187"/>
      <c r="R693" s="154"/>
      <c r="S693" s="147"/>
      <c r="T693" s="154"/>
      <c r="U693" s="147"/>
      <c r="V693" s="149"/>
      <c r="W693" s="188"/>
      <c r="X693" s="147"/>
      <c r="Y693" s="147"/>
      <c r="Z693" s="147"/>
      <c r="AA693" s="147"/>
    </row>
    <row r="694" spans="3:27" s="101" customFormat="1" x14ac:dyDescent="0.25">
      <c r="C694" s="268"/>
      <c r="D694" s="147"/>
      <c r="E694" s="148"/>
      <c r="F694" s="151"/>
      <c r="G694" s="148"/>
      <c r="H694" s="184"/>
      <c r="I694" s="151"/>
      <c r="J694" s="153"/>
      <c r="K694" s="147"/>
      <c r="L694" s="187"/>
      <c r="M694" s="147"/>
      <c r="N694" s="147"/>
      <c r="O694" s="187"/>
      <c r="P694" s="147"/>
      <c r="Q694" s="187"/>
      <c r="R694" s="154"/>
      <c r="S694" s="147"/>
      <c r="T694" s="154"/>
      <c r="U694" s="147"/>
      <c r="V694" s="149"/>
      <c r="W694" s="188"/>
      <c r="X694" s="147"/>
      <c r="Y694" s="147"/>
      <c r="Z694" s="147"/>
      <c r="AA694" s="147"/>
    </row>
    <row r="695" spans="3:27" s="101" customFormat="1" x14ac:dyDescent="0.25">
      <c r="C695" s="268"/>
      <c r="D695" s="147"/>
      <c r="E695" s="148"/>
      <c r="F695" s="151"/>
      <c r="G695" s="148"/>
      <c r="H695" s="184"/>
      <c r="I695" s="151"/>
      <c r="J695" s="153"/>
      <c r="K695" s="147"/>
      <c r="L695" s="187"/>
      <c r="M695" s="147"/>
      <c r="N695" s="147"/>
      <c r="O695" s="187"/>
      <c r="P695" s="147"/>
      <c r="Q695" s="187"/>
      <c r="R695" s="154"/>
      <c r="S695" s="147"/>
      <c r="T695" s="154"/>
      <c r="U695" s="147"/>
      <c r="V695" s="149"/>
      <c r="W695" s="188"/>
      <c r="X695" s="147"/>
      <c r="Y695" s="147"/>
      <c r="Z695" s="147"/>
      <c r="AA695" s="147"/>
    </row>
    <row r="696" spans="3:27" s="101" customFormat="1" x14ac:dyDescent="0.25">
      <c r="C696" s="268"/>
      <c r="D696" s="147"/>
      <c r="E696" s="148"/>
      <c r="F696" s="151"/>
      <c r="G696" s="148"/>
      <c r="H696" s="184"/>
      <c r="I696" s="151"/>
      <c r="J696" s="153"/>
      <c r="K696" s="147"/>
      <c r="L696" s="187"/>
      <c r="M696" s="147"/>
      <c r="N696" s="147"/>
      <c r="O696" s="187"/>
      <c r="P696" s="147"/>
      <c r="Q696" s="187"/>
      <c r="R696" s="154"/>
      <c r="S696" s="147"/>
      <c r="T696" s="154"/>
      <c r="U696" s="147"/>
      <c r="V696" s="149"/>
      <c r="W696" s="188"/>
      <c r="X696" s="147"/>
      <c r="Y696" s="147"/>
      <c r="Z696" s="147"/>
      <c r="AA696" s="147"/>
    </row>
    <row r="697" spans="3:27" s="101" customFormat="1" x14ac:dyDescent="0.25">
      <c r="C697" s="268"/>
      <c r="D697" s="147"/>
      <c r="E697" s="148"/>
      <c r="F697" s="151"/>
      <c r="G697" s="148"/>
      <c r="H697" s="184"/>
      <c r="I697" s="151"/>
      <c r="J697" s="153"/>
      <c r="K697" s="147"/>
      <c r="L697" s="187"/>
      <c r="M697" s="147"/>
      <c r="N697" s="147"/>
      <c r="O697" s="187"/>
      <c r="P697" s="147"/>
      <c r="Q697" s="187"/>
      <c r="R697" s="154"/>
      <c r="S697" s="147"/>
      <c r="T697" s="154"/>
      <c r="U697" s="147"/>
      <c r="V697" s="149"/>
      <c r="W697" s="188"/>
      <c r="X697" s="147"/>
      <c r="Y697" s="147"/>
      <c r="Z697" s="147"/>
      <c r="AA697" s="147"/>
    </row>
    <row r="698" spans="3:27" s="101" customFormat="1" x14ac:dyDescent="0.25">
      <c r="C698" s="268"/>
      <c r="D698" s="147"/>
      <c r="E698" s="148"/>
      <c r="F698" s="151"/>
      <c r="G698" s="148"/>
      <c r="H698" s="184"/>
      <c r="I698" s="151"/>
      <c r="J698" s="153"/>
      <c r="K698" s="147"/>
      <c r="L698" s="187"/>
      <c r="M698" s="147"/>
      <c r="N698" s="147"/>
      <c r="O698" s="187"/>
      <c r="P698" s="147"/>
      <c r="Q698" s="187"/>
      <c r="R698" s="154"/>
      <c r="S698" s="147"/>
      <c r="T698" s="154"/>
      <c r="U698" s="147"/>
      <c r="V698" s="149"/>
      <c r="W698" s="188"/>
      <c r="X698" s="147"/>
      <c r="Y698" s="147"/>
      <c r="Z698" s="147"/>
      <c r="AA698" s="147"/>
    </row>
    <row r="699" spans="3:27" s="101" customFormat="1" x14ac:dyDescent="0.25">
      <c r="C699" s="268"/>
      <c r="D699" s="147"/>
      <c r="E699" s="148"/>
      <c r="F699" s="151"/>
      <c r="G699" s="148"/>
      <c r="H699" s="184"/>
      <c r="I699" s="151"/>
      <c r="J699" s="153"/>
      <c r="K699" s="147"/>
      <c r="L699" s="187"/>
      <c r="M699" s="147"/>
      <c r="N699" s="147"/>
      <c r="O699" s="187"/>
      <c r="P699" s="147"/>
      <c r="Q699" s="187"/>
      <c r="R699" s="154"/>
      <c r="S699" s="147"/>
      <c r="T699" s="154"/>
      <c r="U699" s="147"/>
      <c r="V699" s="149"/>
      <c r="W699" s="188"/>
      <c r="X699" s="147"/>
      <c r="Y699" s="147"/>
      <c r="Z699" s="147"/>
      <c r="AA699" s="147"/>
    </row>
    <row r="700" spans="3:27" s="101" customFormat="1" x14ac:dyDescent="0.25">
      <c r="C700" s="268"/>
      <c r="D700" s="147"/>
      <c r="E700" s="148"/>
      <c r="F700" s="151"/>
      <c r="G700" s="148"/>
      <c r="H700" s="184"/>
      <c r="I700" s="151"/>
      <c r="J700" s="153"/>
      <c r="K700" s="147"/>
      <c r="L700" s="187"/>
      <c r="M700" s="147"/>
      <c r="N700" s="147"/>
      <c r="O700" s="187"/>
      <c r="P700" s="147"/>
      <c r="Q700" s="187"/>
      <c r="R700" s="154"/>
      <c r="S700" s="147"/>
      <c r="T700" s="154"/>
      <c r="U700" s="147"/>
      <c r="V700" s="149"/>
      <c r="W700" s="188"/>
      <c r="X700" s="147"/>
      <c r="Y700" s="147"/>
      <c r="Z700" s="147"/>
      <c r="AA700" s="147"/>
    </row>
    <row r="701" spans="3:27" s="101" customFormat="1" x14ac:dyDescent="0.25">
      <c r="C701" s="268"/>
      <c r="D701" s="147"/>
      <c r="E701" s="148"/>
      <c r="F701" s="151"/>
      <c r="G701" s="148"/>
      <c r="H701" s="184"/>
      <c r="I701" s="151"/>
      <c r="J701" s="153"/>
      <c r="K701" s="147"/>
      <c r="L701" s="187"/>
      <c r="M701" s="147"/>
      <c r="N701" s="147"/>
      <c r="O701" s="187"/>
      <c r="P701" s="147"/>
      <c r="Q701" s="187"/>
      <c r="R701" s="154"/>
      <c r="S701" s="147"/>
      <c r="T701" s="154"/>
      <c r="U701" s="147"/>
      <c r="V701" s="149"/>
      <c r="W701" s="188"/>
      <c r="X701" s="147"/>
      <c r="Y701" s="147"/>
      <c r="Z701" s="147"/>
      <c r="AA701" s="147"/>
    </row>
    <row r="702" spans="3:27" s="101" customFormat="1" x14ac:dyDescent="0.25">
      <c r="C702" s="268"/>
      <c r="D702" s="147"/>
      <c r="E702" s="148"/>
      <c r="F702" s="151"/>
      <c r="G702" s="148"/>
      <c r="H702" s="184"/>
      <c r="I702" s="151"/>
      <c r="J702" s="153"/>
      <c r="K702" s="147"/>
      <c r="L702" s="187"/>
      <c r="M702" s="147"/>
      <c r="N702" s="147"/>
      <c r="O702" s="187"/>
      <c r="P702" s="147"/>
      <c r="Q702" s="187"/>
      <c r="R702" s="154"/>
      <c r="S702" s="147"/>
      <c r="T702" s="154"/>
      <c r="U702" s="147"/>
      <c r="V702" s="149"/>
      <c r="W702" s="188"/>
      <c r="X702" s="147"/>
      <c r="Y702" s="147"/>
      <c r="Z702" s="147"/>
      <c r="AA702" s="147"/>
    </row>
    <row r="703" spans="3:27" s="101" customFormat="1" x14ac:dyDescent="0.25">
      <c r="C703" s="268"/>
      <c r="D703" s="147"/>
      <c r="E703" s="148"/>
      <c r="F703" s="151"/>
      <c r="G703" s="148"/>
      <c r="H703" s="184"/>
      <c r="I703" s="151"/>
      <c r="J703" s="153"/>
      <c r="K703" s="147"/>
      <c r="L703" s="187"/>
      <c r="M703" s="147"/>
      <c r="N703" s="147"/>
      <c r="O703" s="187"/>
      <c r="P703" s="147"/>
      <c r="Q703" s="187"/>
      <c r="R703" s="154"/>
      <c r="S703" s="147"/>
      <c r="T703" s="154"/>
      <c r="U703" s="147"/>
      <c r="V703" s="149"/>
      <c r="W703" s="188"/>
      <c r="X703" s="147"/>
      <c r="Y703" s="147"/>
      <c r="Z703" s="147"/>
      <c r="AA703" s="147"/>
    </row>
    <row r="704" spans="3:27" s="101" customFormat="1" x14ac:dyDescent="0.25">
      <c r="C704" s="268"/>
      <c r="D704" s="147"/>
      <c r="E704" s="148"/>
      <c r="F704" s="151"/>
      <c r="G704" s="148"/>
      <c r="H704" s="184"/>
      <c r="I704" s="151"/>
      <c r="J704" s="153"/>
      <c r="K704" s="147"/>
      <c r="L704" s="187"/>
      <c r="M704" s="147"/>
      <c r="N704" s="147"/>
      <c r="O704" s="187"/>
      <c r="P704" s="147"/>
      <c r="Q704" s="187"/>
      <c r="R704" s="154"/>
      <c r="S704" s="147"/>
      <c r="T704" s="154"/>
      <c r="U704" s="147"/>
      <c r="V704" s="149"/>
      <c r="W704" s="188"/>
      <c r="X704" s="147"/>
      <c r="Y704" s="147"/>
      <c r="Z704" s="147"/>
      <c r="AA704" s="147"/>
    </row>
    <row r="705" spans="3:27" s="101" customFormat="1" x14ac:dyDescent="0.25">
      <c r="C705" s="268"/>
      <c r="D705" s="147"/>
      <c r="E705" s="148"/>
      <c r="F705" s="151"/>
      <c r="G705" s="148"/>
      <c r="H705" s="184"/>
      <c r="I705" s="151"/>
      <c r="J705" s="153"/>
      <c r="K705" s="147"/>
      <c r="L705" s="187"/>
      <c r="M705" s="147"/>
      <c r="N705" s="147"/>
      <c r="O705" s="187"/>
      <c r="P705" s="147"/>
      <c r="Q705" s="187"/>
      <c r="R705" s="154"/>
      <c r="S705" s="147"/>
      <c r="T705" s="154"/>
      <c r="U705" s="147"/>
      <c r="V705" s="149"/>
      <c r="W705" s="188"/>
      <c r="X705" s="147"/>
      <c r="Y705" s="147"/>
      <c r="Z705" s="147"/>
      <c r="AA705" s="147"/>
    </row>
    <row r="706" spans="3:27" s="101" customFormat="1" x14ac:dyDescent="0.25">
      <c r="C706" s="268"/>
      <c r="D706" s="147"/>
      <c r="E706" s="148"/>
      <c r="F706" s="151"/>
      <c r="G706" s="148"/>
      <c r="H706" s="184"/>
      <c r="I706" s="151"/>
      <c r="J706" s="153"/>
      <c r="K706" s="147"/>
      <c r="L706" s="187"/>
      <c r="M706" s="147"/>
      <c r="N706" s="147"/>
      <c r="O706" s="187"/>
      <c r="P706" s="147"/>
      <c r="Q706" s="187"/>
      <c r="R706" s="154"/>
      <c r="S706" s="147"/>
      <c r="T706" s="154"/>
      <c r="U706" s="147"/>
      <c r="V706" s="149"/>
      <c r="W706" s="188"/>
      <c r="X706" s="147"/>
      <c r="Y706" s="147"/>
      <c r="Z706" s="147"/>
      <c r="AA706" s="147"/>
    </row>
    <row r="707" spans="3:27" s="101" customFormat="1" x14ac:dyDescent="0.25">
      <c r="C707" s="268"/>
      <c r="D707" s="147"/>
      <c r="E707" s="148"/>
      <c r="F707" s="151"/>
      <c r="G707" s="148"/>
      <c r="H707" s="184"/>
      <c r="I707" s="151"/>
      <c r="J707" s="153"/>
      <c r="K707" s="147"/>
      <c r="L707" s="187"/>
      <c r="M707" s="147"/>
      <c r="N707" s="147"/>
      <c r="O707" s="187"/>
      <c r="P707" s="147"/>
      <c r="Q707" s="187"/>
      <c r="R707" s="154"/>
      <c r="S707" s="147"/>
      <c r="T707" s="154"/>
      <c r="U707" s="147"/>
      <c r="V707" s="149"/>
      <c r="W707" s="188"/>
      <c r="X707" s="147"/>
      <c r="Y707" s="147"/>
      <c r="Z707" s="147"/>
      <c r="AA707" s="147"/>
    </row>
    <row r="708" spans="3:27" s="101" customFormat="1" x14ac:dyDescent="0.25">
      <c r="C708" s="268"/>
      <c r="D708" s="147"/>
      <c r="E708" s="148"/>
      <c r="F708" s="151"/>
      <c r="G708" s="148"/>
      <c r="H708" s="184"/>
      <c r="I708" s="151"/>
      <c r="J708" s="153"/>
      <c r="K708" s="147"/>
      <c r="L708" s="187"/>
      <c r="M708" s="147"/>
      <c r="N708" s="147"/>
      <c r="O708" s="187"/>
      <c r="P708" s="147"/>
      <c r="Q708" s="187"/>
      <c r="R708" s="154"/>
      <c r="S708" s="147"/>
      <c r="T708" s="154"/>
      <c r="U708" s="147"/>
      <c r="V708" s="149"/>
      <c r="W708" s="188"/>
      <c r="X708" s="147"/>
      <c r="Y708" s="147"/>
      <c r="Z708" s="147"/>
      <c r="AA708" s="147"/>
    </row>
    <row r="709" spans="3:27" s="101" customFormat="1" x14ac:dyDescent="0.25">
      <c r="C709" s="268"/>
      <c r="D709" s="147"/>
      <c r="E709" s="148"/>
      <c r="F709" s="151"/>
      <c r="G709" s="148"/>
      <c r="H709" s="184"/>
      <c r="I709" s="151"/>
      <c r="J709" s="153"/>
      <c r="K709" s="147"/>
      <c r="L709" s="187"/>
      <c r="M709" s="147"/>
      <c r="N709" s="147"/>
      <c r="O709" s="187"/>
      <c r="P709" s="147"/>
      <c r="Q709" s="187"/>
      <c r="R709" s="154"/>
      <c r="S709" s="147"/>
      <c r="T709" s="154"/>
      <c r="U709" s="147"/>
      <c r="V709" s="149"/>
      <c r="W709" s="188"/>
      <c r="X709" s="147"/>
      <c r="Y709" s="147"/>
      <c r="Z709" s="147"/>
      <c r="AA709" s="147"/>
    </row>
    <row r="710" spans="3:27" s="101" customFormat="1" x14ac:dyDescent="0.25">
      <c r="C710" s="268"/>
      <c r="D710" s="147"/>
      <c r="E710" s="148"/>
      <c r="F710" s="151"/>
      <c r="G710" s="148"/>
      <c r="H710" s="184"/>
      <c r="I710" s="151"/>
      <c r="J710" s="153"/>
      <c r="K710" s="147"/>
      <c r="L710" s="187"/>
      <c r="M710" s="147"/>
      <c r="N710" s="147"/>
      <c r="O710" s="187"/>
      <c r="P710" s="147"/>
      <c r="Q710" s="187"/>
      <c r="R710" s="154"/>
      <c r="S710" s="147"/>
      <c r="T710" s="154"/>
      <c r="U710" s="147"/>
      <c r="V710" s="149"/>
      <c r="W710" s="188"/>
      <c r="X710" s="147"/>
      <c r="Y710" s="147"/>
      <c r="Z710" s="147"/>
      <c r="AA710" s="147"/>
    </row>
    <row r="711" spans="3:27" s="101" customFormat="1" x14ac:dyDescent="0.25">
      <c r="C711" s="268"/>
      <c r="D711" s="147"/>
      <c r="E711" s="148"/>
      <c r="F711" s="151"/>
      <c r="G711" s="148"/>
      <c r="H711" s="184"/>
      <c r="I711" s="151"/>
      <c r="J711" s="153"/>
      <c r="K711" s="147"/>
      <c r="L711" s="187"/>
      <c r="M711" s="147"/>
      <c r="N711" s="147"/>
      <c r="O711" s="187"/>
      <c r="P711" s="147"/>
      <c r="Q711" s="187"/>
      <c r="R711" s="154"/>
      <c r="S711" s="147"/>
      <c r="T711" s="154"/>
      <c r="U711" s="147"/>
      <c r="V711" s="149"/>
      <c r="W711" s="188"/>
      <c r="X711" s="147"/>
      <c r="Y711" s="147"/>
      <c r="Z711" s="147"/>
      <c r="AA711" s="147"/>
    </row>
    <row r="712" spans="3:27" s="101" customFormat="1" x14ac:dyDescent="0.25">
      <c r="C712" s="268"/>
      <c r="D712" s="147"/>
      <c r="E712" s="148"/>
      <c r="F712" s="151"/>
      <c r="G712" s="148"/>
      <c r="H712" s="184"/>
      <c r="I712" s="151"/>
      <c r="J712" s="153"/>
      <c r="K712" s="147"/>
      <c r="L712" s="187"/>
      <c r="M712" s="147"/>
      <c r="N712" s="147"/>
      <c r="O712" s="187"/>
      <c r="P712" s="147"/>
      <c r="Q712" s="187"/>
      <c r="R712" s="154"/>
      <c r="S712" s="147"/>
      <c r="T712" s="154"/>
      <c r="U712" s="147"/>
      <c r="V712" s="149"/>
      <c r="W712" s="188"/>
      <c r="X712" s="147"/>
      <c r="Y712" s="147"/>
      <c r="Z712" s="147"/>
      <c r="AA712" s="147"/>
    </row>
    <row r="713" spans="3:27" s="101" customFormat="1" x14ac:dyDescent="0.25">
      <c r="C713" s="268"/>
      <c r="D713" s="147"/>
      <c r="E713" s="148"/>
      <c r="F713" s="151"/>
      <c r="G713" s="148"/>
      <c r="H713" s="184"/>
      <c r="I713" s="151"/>
      <c r="J713" s="153"/>
      <c r="K713" s="147"/>
      <c r="L713" s="187"/>
      <c r="M713" s="147"/>
      <c r="N713" s="147"/>
      <c r="O713" s="187"/>
      <c r="P713" s="147"/>
      <c r="Q713" s="187"/>
      <c r="R713" s="154"/>
      <c r="S713" s="147"/>
      <c r="T713" s="154"/>
      <c r="U713" s="147"/>
      <c r="V713" s="149"/>
      <c r="W713" s="188"/>
      <c r="X713" s="147"/>
      <c r="Y713" s="147"/>
      <c r="Z713" s="147"/>
      <c r="AA713" s="147"/>
    </row>
    <row r="714" spans="3:27" s="101" customFormat="1" x14ac:dyDescent="0.25">
      <c r="C714" s="268"/>
      <c r="D714" s="147"/>
      <c r="E714" s="148"/>
      <c r="F714" s="151"/>
      <c r="G714" s="148"/>
      <c r="H714" s="184"/>
      <c r="I714" s="151"/>
      <c r="J714" s="153"/>
      <c r="K714" s="147"/>
      <c r="L714" s="187"/>
      <c r="M714" s="147"/>
      <c r="N714" s="147"/>
      <c r="O714" s="187"/>
      <c r="P714" s="147"/>
      <c r="Q714" s="187"/>
      <c r="R714" s="154"/>
      <c r="S714" s="147"/>
      <c r="T714" s="154"/>
      <c r="U714" s="147"/>
      <c r="V714" s="149"/>
      <c r="W714" s="188"/>
      <c r="X714" s="147"/>
      <c r="Y714" s="147"/>
      <c r="Z714" s="147"/>
      <c r="AA714" s="147"/>
    </row>
    <row r="715" spans="3:27" s="101" customFormat="1" x14ac:dyDescent="0.25">
      <c r="C715" s="268"/>
      <c r="D715" s="147"/>
      <c r="E715" s="148"/>
      <c r="F715" s="151"/>
      <c r="G715" s="148"/>
      <c r="H715" s="184"/>
      <c r="I715" s="151"/>
      <c r="J715" s="153"/>
      <c r="K715" s="147"/>
      <c r="L715" s="187"/>
      <c r="M715" s="147"/>
      <c r="N715" s="147"/>
      <c r="O715" s="187"/>
      <c r="P715" s="147"/>
      <c r="Q715" s="187"/>
      <c r="R715" s="154"/>
      <c r="S715" s="147"/>
      <c r="T715" s="154"/>
      <c r="U715" s="147"/>
      <c r="V715" s="149"/>
      <c r="W715" s="188"/>
      <c r="X715" s="147"/>
      <c r="Y715" s="147"/>
      <c r="Z715" s="147"/>
      <c r="AA715" s="147"/>
    </row>
    <row r="716" spans="3:27" s="101" customFormat="1" x14ac:dyDescent="0.25">
      <c r="C716" s="268"/>
      <c r="D716" s="147"/>
      <c r="E716" s="148"/>
      <c r="F716" s="151"/>
      <c r="G716" s="148"/>
      <c r="H716" s="184"/>
      <c r="I716" s="151"/>
      <c r="J716" s="153"/>
      <c r="K716" s="147"/>
      <c r="L716" s="187"/>
      <c r="M716" s="147"/>
      <c r="N716" s="147"/>
      <c r="O716" s="187"/>
      <c r="P716" s="147"/>
      <c r="Q716" s="187"/>
      <c r="R716" s="154"/>
      <c r="S716" s="147"/>
      <c r="T716" s="154"/>
      <c r="U716" s="147"/>
      <c r="V716" s="149"/>
      <c r="W716" s="188"/>
      <c r="X716" s="147"/>
      <c r="Y716" s="147"/>
      <c r="Z716" s="147"/>
      <c r="AA716" s="147"/>
    </row>
    <row r="717" spans="3:27" s="101" customFormat="1" x14ac:dyDescent="0.25">
      <c r="C717" s="268"/>
      <c r="D717" s="147"/>
      <c r="E717" s="148"/>
      <c r="F717" s="151"/>
      <c r="G717" s="148"/>
      <c r="H717" s="184"/>
      <c r="I717" s="151"/>
      <c r="J717" s="153"/>
      <c r="K717" s="147"/>
      <c r="L717" s="187"/>
      <c r="M717" s="147"/>
      <c r="N717" s="147"/>
      <c r="O717" s="187"/>
      <c r="P717" s="147"/>
      <c r="Q717" s="187"/>
      <c r="R717" s="154"/>
      <c r="S717" s="147"/>
      <c r="T717" s="154"/>
      <c r="U717" s="147"/>
      <c r="V717" s="149"/>
      <c r="W717" s="188"/>
      <c r="X717" s="147"/>
      <c r="Y717" s="147"/>
      <c r="Z717" s="147"/>
      <c r="AA717" s="147"/>
    </row>
    <row r="718" spans="3:27" s="101" customFormat="1" x14ac:dyDescent="0.25">
      <c r="C718" s="268"/>
      <c r="D718" s="147"/>
      <c r="E718" s="148"/>
      <c r="F718" s="151"/>
      <c r="G718" s="148"/>
      <c r="H718" s="184"/>
      <c r="I718" s="151"/>
      <c r="J718" s="153"/>
      <c r="K718" s="147"/>
      <c r="L718" s="187"/>
      <c r="M718" s="147"/>
      <c r="N718" s="147"/>
      <c r="O718" s="187"/>
      <c r="P718" s="147"/>
      <c r="Q718" s="187"/>
      <c r="R718" s="154"/>
      <c r="S718" s="147"/>
      <c r="T718" s="154"/>
      <c r="U718" s="147"/>
      <c r="V718" s="149"/>
      <c r="W718" s="188"/>
      <c r="X718" s="147"/>
      <c r="Y718" s="147"/>
      <c r="Z718" s="147"/>
      <c r="AA718" s="147"/>
    </row>
    <row r="719" spans="3:27" s="101" customFormat="1" x14ac:dyDescent="0.25">
      <c r="C719" s="268"/>
      <c r="D719" s="147"/>
      <c r="E719" s="148"/>
      <c r="F719" s="151"/>
      <c r="G719" s="148"/>
      <c r="H719" s="184"/>
      <c r="I719" s="151"/>
      <c r="J719" s="153"/>
      <c r="K719" s="147"/>
      <c r="L719" s="187"/>
      <c r="M719" s="147"/>
      <c r="N719" s="147"/>
      <c r="O719" s="187"/>
      <c r="P719" s="147"/>
      <c r="Q719" s="187"/>
      <c r="R719" s="154"/>
      <c r="S719" s="147"/>
      <c r="T719" s="154"/>
      <c r="U719" s="147"/>
      <c r="V719" s="149"/>
      <c r="W719" s="188"/>
      <c r="X719" s="147"/>
      <c r="Y719" s="147"/>
      <c r="Z719" s="147"/>
      <c r="AA719" s="147"/>
    </row>
    <row r="720" spans="3:27" s="101" customFormat="1" x14ac:dyDescent="0.25">
      <c r="C720" s="268"/>
      <c r="D720" s="147"/>
      <c r="E720" s="148"/>
      <c r="F720" s="151"/>
      <c r="G720" s="148"/>
      <c r="H720" s="184"/>
      <c r="I720" s="151"/>
      <c r="J720" s="153"/>
      <c r="K720" s="147"/>
      <c r="L720" s="187"/>
      <c r="M720" s="147"/>
      <c r="N720" s="147"/>
      <c r="O720" s="187"/>
      <c r="P720" s="147"/>
      <c r="Q720" s="187"/>
      <c r="R720" s="154"/>
      <c r="S720" s="147"/>
      <c r="T720" s="154"/>
      <c r="U720" s="147"/>
      <c r="V720" s="149"/>
      <c r="W720" s="188"/>
      <c r="X720" s="147"/>
      <c r="Y720" s="147"/>
      <c r="Z720" s="147"/>
      <c r="AA720" s="147"/>
    </row>
    <row r="721" spans="3:27" s="101" customFormat="1" x14ac:dyDescent="0.25">
      <c r="C721" s="268"/>
      <c r="D721" s="147"/>
      <c r="E721" s="148"/>
      <c r="F721" s="151"/>
      <c r="G721" s="148"/>
      <c r="H721" s="184"/>
      <c r="I721" s="151"/>
      <c r="J721" s="153"/>
      <c r="K721" s="147"/>
      <c r="L721" s="187"/>
      <c r="M721" s="147"/>
      <c r="N721" s="147"/>
      <c r="O721" s="187"/>
      <c r="P721" s="147"/>
      <c r="Q721" s="187"/>
      <c r="R721" s="154"/>
      <c r="S721" s="147"/>
      <c r="T721" s="154"/>
      <c r="U721" s="147"/>
      <c r="V721" s="149"/>
      <c r="W721" s="188"/>
      <c r="X721" s="147"/>
      <c r="Y721" s="147"/>
      <c r="Z721" s="147"/>
      <c r="AA721" s="147"/>
    </row>
    <row r="722" spans="3:27" s="101" customFormat="1" x14ac:dyDescent="0.25">
      <c r="C722" s="268"/>
      <c r="D722" s="147"/>
      <c r="E722" s="148"/>
      <c r="F722" s="151"/>
      <c r="G722" s="148"/>
      <c r="H722" s="184"/>
      <c r="I722" s="151"/>
      <c r="J722" s="153"/>
      <c r="K722" s="147"/>
      <c r="L722" s="187"/>
      <c r="M722" s="147"/>
      <c r="N722" s="147"/>
      <c r="O722" s="187"/>
      <c r="P722" s="147"/>
      <c r="Q722" s="187"/>
      <c r="R722" s="154"/>
      <c r="S722" s="147"/>
      <c r="T722" s="154"/>
      <c r="U722" s="147"/>
      <c r="V722" s="149"/>
      <c r="W722" s="188"/>
      <c r="X722" s="147"/>
      <c r="Y722" s="147"/>
      <c r="Z722" s="147"/>
      <c r="AA722" s="147"/>
    </row>
    <row r="723" spans="3:27" s="101" customFormat="1" x14ac:dyDescent="0.25">
      <c r="C723" s="268"/>
      <c r="D723" s="147"/>
      <c r="E723" s="148"/>
      <c r="F723" s="151"/>
      <c r="G723" s="148"/>
      <c r="H723" s="184"/>
      <c r="I723" s="151"/>
      <c r="J723" s="153"/>
      <c r="K723" s="147"/>
      <c r="L723" s="187"/>
      <c r="M723" s="147"/>
      <c r="N723" s="147"/>
      <c r="O723" s="187"/>
      <c r="P723" s="147"/>
      <c r="Q723" s="187"/>
      <c r="R723" s="154"/>
      <c r="S723" s="147"/>
      <c r="T723" s="154"/>
      <c r="U723" s="147"/>
      <c r="V723" s="149"/>
      <c r="W723" s="188"/>
      <c r="X723" s="147"/>
      <c r="Y723" s="147"/>
      <c r="Z723" s="147"/>
      <c r="AA723" s="147"/>
    </row>
    <row r="724" spans="3:27" s="101" customFormat="1" x14ac:dyDescent="0.25">
      <c r="C724" s="268"/>
      <c r="D724" s="147"/>
      <c r="E724" s="148"/>
      <c r="F724" s="151"/>
      <c r="G724" s="148"/>
      <c r="H724" s="184"/>
      <c r="I724" s="151"/>
      <c r="J724" s="153"/>
      <c r="K724" s="147"/>
      <c r="L724" s="187"/>
      <c r="M724" s="147"/>
      <c r="N724" s="147"/>
      <c r="O724" s="187"/>
      <c r="P724" s="147"/>
      <c r="Q724" s="187"/>
      <c r="R724" s="154"/>
      <c r="S724" s="147"/>
      <c r="T724" s="154"/>
      <c r="U724" s="147"/>
      <c r="V724" s="149"/>
      <c r="W724" s="188"/>
      <c r="X724" s="147"/>
      <c r="Y724" s="147"/>
      <c r="Z724" s="147"/>
      <c r="AA724" s="147"/>
    </row>
    <row r="725" spans="3:27" s="101" customFormat="1" x14ac:dyDescent="0.25">
      <c r="C725" s="268"/>
      <c r="D725" s="147"/>
      <c r="E725" s="148"/>
      <c r="F725" s="151"/>
      <c r="G725" s="148"/>
      <c r="H725" s="184"/>
      <c r="I725" s="151"/>
      <c r="J725" s="153"/>
      <c r="K725" s="147"/>
      <c r="L725" s="187"/>
      <c r="M725" s="147"/>
      <c r="N725" s="147"/>
      <c r="O725" s="187"/>
      <c r="P725" s="147"/>
      <c r="Q725" s="187"/>
      <c r="R725" s="154"/>
      <c r="S725" s="147"/>
      <c r="T725" s="154"/>
      <c r="U725" s="147"/>
      <c r="V725" s="149"/>
      <c r="W725" s="188"/>
      <c r="X725" s="147"/>
      <c r="Y725" s="147"/>
      <c r="Z725" s="147"/>
      <c r="AA725" s="147"/>
    </row>
    <row r="726" spans="3:27" s="101" customFormat="1" x14ac:dyDescent="0.25">
      <c r="C726" s="268"/>
      <c r="D726" s="147"/>
      <c r="E726" s="148"/>
      <c r="F726" s="151"/>
      <c r="G726" s="148"/>
      <c r="H726" s="184"/>
      <c r="I726" s="151"/>
      <c r="J726" s="153"/>
      <c r="K726" s="147"/>
      <c r="L726" s="187"/>
      <c r="M726" s="147"/>
      <c r="N726" s="147"/>
      <c r="O726" s="187"/>
      <c r="P726" s="147"/>
      <c r="Q726" s="187"/>
      <c r="R726" s="154"/>
      <c r="S726" s="147"/>
      <c r="T726" s="154"/>
      <c r="U726" s="147"/>
      <c r="V726" s="149"/>
      <c r="W726" s="188"/>
      <c r="X726" s="147"/>
      <c r="Y726" s="147"/>
      <c r="Z726" s="147"/>
      <c r="AA726" s="147"/>
    </row>
    <row r="727" spans="3:27" s="101" customFormat="1" x14ac:dyDescent="0.25">
      <c r="C727" s="268"/>
      <c r="D727" s="147"/>
      <c r="E727" s="148"/>
      <c r="F727" s="151"/>
      <c r="G727" s="148"/>
      <c r="H727" s="184"/>
      <c r="I727" s="151"/>
      <c r="J727" s="153"/>
      <c r="K727" s="147"/>
      <c r="L727" s="187"/>
      <c r="M727" s="147"/>
      <c r="N727" s="147"/>
      <c r="O727" s="187"/>
      <c r="P727" s="147"/>
      <c r="Q727" s="187"/>
      <c r="R727" s="154"/>
      <c r="S727" s="147"/>
      <c r="T727" s="154"/>
      <c r="U727" s="147"/>
      <c r="V727" s="149"/>
      <c r="W727" s="188"/>
      <c r="X727" s="147"/>
      <c r="Y727" s="147"/>
      <c r="Z727" s="147"/>
      <c r="AA727" s="147"/>
    </row>
    <row r="728" spans="3:27" s="101" customFormat="1" x14ac:dyDescent="0.25">
      <c r="C728" s="268"/>
      <c r="D728" s="147"/>
      <c r="E728" s="148"/>
      <c r="F728" s="151"/>
      <c r="G728" s="148"/>
      <c r="H728" s="184"/>
      <c r="I728" s="151"/>
      <c r="J728" s="153"/>
      <c r="K728" s="147"/>
      <c r="L728" s="187"/>
      <c r="M728" s="147"/>
      <c r="N728" s="147"/>
      <c r="O728" s="187"/>
      <c r="P728" s="147"/>
      <c r="Q728" s="187"/>
      <c r="R728" s="154"/>
      <c r="S728" s="147"/>
      <c r="T728" s="154"/>
      <c r="U728" s="147"/>
      <c r="V728" s="149"/>
      <c r="W728" s="188"/>
      <c r="X728" s="147"/>
      <c r="Y728" s="147"/>
      <c r="Z728" s="147"/>
      <c r="AA728" s="147"/>
    </row>
    <row r="729" spans="3:27" s="101" customFormat="1" x14ac:dyDescent="0.25">
      <c r="C729" s="268"/>
      <c r="D729" s="147"/>
      <c r="E729" s="148"/>
      <c r="F729" s="151"/>
      <c r="G729" s="148"/>
      <c r="H729" s="184"/>
      <c r="I729" s="151"/>
      <c r="J729" s="153"/>
      <c r="K729" s="147"/>
      <c r="L729" s="187"/>
      <c r="M729" s="147"/>
      <c r="N729" s="147"/>
      <c r="O729" s="187"/>
      <c r="P729" s="147"/>
      <c r="Q729" s="187"/>
      <c r="R729" s="154"/>
      <c r="S729" s="147"/>
      <c r="T729" s="154"/>
      <c r="U729" s="147"/>
      <c r="V729" s="149"/>
      <c r="W729" s="188"/>
      <c r="X729" s="147"/>
      <c r="Y729" s="147"/>
      <c r="Z729" s="147"/>
      <c r="AA729" s="147"/>
    </row>
    <row r="730" spans="3:27" s="101" customFormat="1" x14ac:dyDescent="0.25">
      <c r="C730" s="268"/>
      <c r="D730" s="147"/>
      <c r="E730" s="156"/>
      <c r="F730" s="151"/>
      <c r="G730" s="148"/>
      <c r="H730" s="184"/>
      <c r="I730" s="151"/>
      <c r="J730" s="153"/>
      <c r="K730" s="147"/>
      <c r="L730" s="187"/>
      <c r="M730" s="147"/>
      <c r="N730" s="147"/>
      <c r="O730" s="187"/>
      <c r="P730" s="147"/>
      <c r="Q730" s="187"/>
      <c r="R730" s="154"/>
      <c r="S730" s="155"/>
      <c r="T730" s="154"/>
      <c r="U730" s="147"/>
      <c r="V730" s="149"/>
      <c r="W730" s="188"/>
      <c r="X730" s="147"/>
      <c r="Y730" s="147"/>
      <c r="Z730" s="147"/>
      <c r="AA730" s="147"/>
    </row>
    <row r="731" spans="3:27" s="101" customFormat="1" x14ac:dyDescent="0.25">
      <c r="C731" s="268"/>
      <c r="D731" s="147"/>
      <c r="E731" s="156"/>
      <c r="F731" s="151"/>
      <c r="G731" s="148"/>
      <c r="H731" s="184"/>
      <c r="I731" s="151"/>
      <c r="J731" s="153"/>
      <c r="K731" s="147"/>
      <c r="L731" s="187"/>
      <c r="M731" s="147"/>
      <c r="N731" s="147"/>
      <c r="O731" s="187"/>
      <c r="P731" s="147"/>
      <c r="Q731" s="187"/>
      <c r="R731" s="154"/>
      <c r="S731" s="155"/>
      <c r="T731" s="154"/>
      <c r="U731" s="147"/>
      <c r="V731" s="149"/>
      <c r="W731" s="188"/>
      <c r="X731" s="147"/>
      <c r="Y731" s="147"/>
      <c r="Z731" s="147"/>
      <c r="AA731" s="147"/>
    </row>
    <row r="732" spans="3:27" s="101" customFormat="1" x14ac:dyDescent="0.25">
      <c r="C732" s="268"/>
      <c r="D732" s="147"/>
      <c r="E732" s="156"/>
      <c r="F732" s="151"/>
      <c r="G732" s="148"/>
      <c r="H732" s="184"/>
      <c r="I732" s="151"/>
      <c r="J732" s="153"/>
      <c r="K732" s="147"/>
      <c r="L732" s="187"/>
      <c r="M732" s="147"/>
      <c r="N732" s="147"/>
      <c r="O732" s="187"/>
      <c r="P732" s="147"/>
      <c r="Q732" s="187"/>
      <c r="R732" s="154"/>
      <c r="S732" s="155"/>
      <c r="T732" s="154"/>
      <c r="U732" s="147"/>
      <c r="V732" s="149"/>
      <c r="W732" s="188"/>
      <c r="X732" s="147"/>
      <c r="Y732" s="147"/>
      <c r="Z732" s="147"/>
      <c r="AA732" s="147"/>
    </row>
    <row r="733" spans="3:27" s="101" customFormat="1" x14ac:dyDescent="0.25">
      <c r="C733" s="268"/>
      <c r="D733" s="147"/>
      <c r="E733" s="148"/>
      <c r="F733" s="151"/>
      <c r="G733" s="148"/>
      <c r="H733" s="184"/>
      <c r="I733" s="151"/>
      <c r="J733" s="153"/>
      <c r="K733" s="147"/>
      <c r="L733" s="187"/>
      <c r="M733" s="147"/>
      <c r="N733" s="147"/>
      <c r="O733" s="187"/>
      <c r="P733" s="147"/>
      <c r="Q733" s="187"/>
      <c r="R733" s="154"/>
      <c r="S733" s="147"/>
      <c r="T733" s="154"/>
      <c r="U733" s="147"/>
      <c r="V733" s="149"/>
      <c r="W733" s="188"/>
      <c r="X733" s="147"/>
      <c r="Y733" s="147"/>
      <c r="Z733" s="147"/>
      <c r="AA733" s="147"/>
    </row>
    <row r="734" spans="3:27" s="101" customFormat="1" x14ac:dyDescent="0.25">
      <c r="C734" s="268"/>
      <c r="D734" s="147"/>
      <c r="E734" s="148"/>
      <c r="F734" s="151"/>
      <c r="G734" s="148"/>
      <c r="H734" s="184"/>
      <c r="I734" s="151"/>
      <c r="J734" s="153"/>
      <c r="K734" s="147"/>
      <c r="L734" s="187"/>
      <c r="M734" s="147"/>
      <c r="N734" s="147"/>
      <c r="O734" s="187"/>
      <c r="P734" s="147"/>
      <c r="Q734" s="187"/>
      <c r="R734" s="154"/>
      <c r="S734" s="147"/>
      <c r="T734" s="154"/>
      <c r="U734" s="147"/>
      <c r="V734" s="149"/>
      <c r="W734" s="188"/>
      <c r="X734" s="147"/>
      <c r="Y734" s="147"/>
      <c r="Z734" s="147"/>
      <c r="AA734" s="147"/>
    </row>
    <row r="735" spans="3:27" s="101" customFormat="1" x14ac:dyDescent="0.25">
      <c r="C735" s="268"/>
      <c r="D735" s="147"/>
      <c r="E735" s="148"/>
      <c r="F735" s="151"/>
      <c r="G735" s="148"/>
      <c r="H735" s="184"/>
      <c r="I735" s="151"/>
      <c r="J735" s="153"/>
      <c r="K735" s="147"/>
      <c r="L735" s="187"/>
      <c r="M735" s="147"/>
      <c r="N735" s="147"/>
      <c r="O735" s="187"/>
      <c r="P735" s="147"/>
      <c r="Q735" s="187"/>
      <c r="R735" s="154"/>
      <c r="S735" s="147"/>
      <c r="T735" s="154"/>
      <c r="U735" s="147"/>
      <c r="V735" s="149"/>
      <c r="W735" s="188"/>
      <c r="X735" s="147"/>
      <c r="Y735" s="147"/>
      <c r="Z735" s="147"/>
      <c r="AA735" s="147"/>
    </row>
    <row r="736" spans="3:27" s="101" customFormat="1" x14ac:dyDescent="0.25">
      <c r="C736" s="268"/>
      <c r="D736" s="147"/>
      <c r="E736" s="148"/>
      <c r="F736" s="151"/>
      <c r="G736" s="148"/>
      <c r="H736" s="184"/>
      <c r="I736" s="151"/>
      <c r="J736" s="153"/>
      <c r="K736" s="147"/>
      <c r="L736" s="187"/>
      <c r="M736" s="147"/>
      <c r="N736" s="147"/>
      <c r="O736" s="187"/>
      <c r="P736" s="147"/>
      <c r="Q736" s="187"/>
      <c r="R736" s="154"/>
      <c r="S736" s="147"/>
      <c r="T736" s="154"/>
      <c r="U736" s="147"/>
      <c r="V736" s="149"/>
      <c r="W736" s="188"/>
      <c r="X736" s="147"/>
      <c r="Y736" s="147"/>
      <c r="Z736" s="147"/>
      <c r="AA736" s="147"/>
    </row>
    <row r="737" spans="3:27" s="101" customFormat="1" x14ac:dyDescent="0.25">
      <c r="C737" s="268"/>
      <c r="D737" s="147"/>
      <c r="E737" s="148"/>
      <c r="F737" s="151"/>
      <c r="G737" s="148"/>
      <c r="H737" s="184"/>
      <c r="I737" s="151"/>
      <c r="J737" s="153"/>
      <c r="K737" s="147"/>
      <c r="L737" s="187"/>
      <c r="M737" s="147"/>
      <c r="N737" s="147"/>
      <c r="O737" s="187"/>
      <c r="P737" s="147"/>
      <c r="Q737" s="187"/>
      <c r="R737" s="154"/>
      <c r="S737" s="147"/>
      <c r="T737" s="154"/>
      <c r="U737" s="147"/>
      <c r="V737" s="149"/>
      <c r="W737" s="188"/>
      <c r="X737" s="147"/>
      <c r="Y737" s="147"/>
      <c r="Z737" s="147"/>
      <c r="AA737" s="147"/>
    </row>
    <row r="738" spans="3:27" s="101" customFormat="1" x14ac:dyDescent="0.25">
      <c r="C738" s="268"/>
      <c r="D738" s="147"/>
      <c r="E738" s="148"/>
      <c r="F738" s="151"/>
      <c r="G738" s="148"/>
      <c r="H738" s="184"/>
      <c r="I738" s="151"/>
      <c r="J738" s="153"/>
      <c r="K738" s="147"/>
      <c r="L738" s="187"/>
      <c r="M738" s="147"/>
      <c r="N738" s="147"/>
      <c r="O738" s="187"/>
      <c r="P738" s="147"/>
      <c r="Q738" s="187"/>
      <c r="R738" s="154"/>
      <c r="S738" s="147"/>
      <c r="T738" s="154"/>
      <c r="U738" s="147"/>
      <c r="V738" s="149"/>
      <c r="W738" s="188"/>
      <c r="X738" s="147"/>
      <c r="Y738" s="147"/>
      <c r="Z738" s="147"/>
      <c r="AA738" s="147"/>
    </row>
    <row r="739" spans="3:27" s="101" customFormat="1" x14ac:dyDescent="0.25">
      <c r="C739" s="268"/>
      <c r="D739" s="147"/>
      <c r="E739" s="148"/>
      <c r="F739" s="151"/>
      <c r="G739" s="148"/>
      <c r="H739" s="184"/>
      <c r="I739" s="151"/>
      <c r="J739" s="153"/>
      <c r="K739" s="147"/>
      <c r="L739" s="187"/>
      <c r="M739" s="147"/>
      <c r="N739" s="147"/>
      <c r="O739" s="187"/>
      <c r="P739" s="147"/>
      <c r="Q739" s="187"/>
      <c r="R739" s="154"/>
      <c r="S739" s="147"/>
      <c r="T739" s="154"/>
      <c r="U739" s="147"/>
      <c r="V739" s="149"/>
      <c r="W739" s="188"/>
      <c r="X739" s="147"/>
      <c r="Y739" s="147"/>
      <c r="Z739" s="147"/>
      <c r="AA739" s="147"/>
    </row>
    <row r="740" spans="3:27" s="101" customFormat="1" x14ac:dyDescent="0.25">
      <c r="C740" s="268"/>
      <c r="D740" s="147"/>
      <c r="E740" s="148"/>
      <c r="F740" s="151"/>
      <c r="G740" s="148"/>
      <c r="H740" s="184"/>
      <c r="I740" s="151"/>
      <c r="J740" s="153"/>
      <c r="K740" s="147"/>
      <c r="L740" s="187"/>
      <c r="M740" s="147"/>
      <c r="N740" s="147"/>
      <c r="O740" s="187"/>
      <c r="P740" s="147"/>
      <c r="Q740" s="187"/>
      <c r="R740" s="154"/>
      <c r="S740" s="147"/>
      <c r="T740" s="154"/>
      <c r="U740" s="147"/>
      <c r="V740" s="149"/>
      <c r="W740" s="188"/>
      <c r="X740" s="147"/>
      <c r="Y740" s="147"/>
      <c r="Z740" s="147"/>
      <c r="AA740" s="147"/>
    </row>
    <row r="741" spans="3:27" s="101" customFormat="1" x14ac:dyDescent="0.25">
      <c r="C741" s="268"/>
      <c r="D741" s="147"/>
      <c r="E741" s="148"/>
      <c r="F741" s="151"/>
      <c r="G741" s="148"/>
      <c r="H741" s="184"/>
      <c r="I741" s="151"/>
      <c r="J741" s="153"/>
      <c r="K741" s="147"/>
      <c r="L741" s="187"/>
      <c r="M741" s="147"/>
      <c r="N741" s="147"/>
      <c r="O741" s="187"/>
      <c r="P741" s="147"/>
      <c r="Q741" s="187"/>
      <c r="R741" s="154"/>
      <c r="S741" s="147"/>
      <c r="T741" s="154"/>
      <c r="U741" s="147"/>
      <c r="V741" s="149"/>
      <c r="W741" s="188"/>
      <c r="X741" s="147"/>
      <c r="Y741" s="147"/>
      <c r="Z741" s="147"/>
      <c r="AA741" s="147"/>
    </row>
    <row r="742" spans="3:27" s="101" customFormat="1" x14ac:dyDescent="0.25">
      <c r="C742" s="268"/>
      <c r="D742" s="147"/>
      <c r="E742" s="148"/>
      <c r="F742" s="151"/>
      <c r="G742" s="148"/>
      <c r="H742" s="184"/>
      <c r="I742" s="151"/>
      <c r="J742" s="153"/>
      <c r="K742" s="147"/>
      <c r="L742" s="187"/>
      <c r="M742" s="147"/>
      <c r="N742" s="147"/>
      <c r="O742" s="187"/>
      <c r="P742" s="147"/>
      <c r="Q742" s="187"/>
      <c r="R742" s="154"/>
      <c r="S742" s="147"/>
      <c r="T742" s="154"/>
      <c r="U742" s="147"/>
      <c r="V742" s="149"/>
      <c r="W742" s="188"/>
      <c r="X742" s="147"/>
      <c r="Y742" s="147"/>
      <c r="Z742" s="147"/>
      <c r="AA742" s="147"/>
    </row>
    <row r="743" spans="3:27" s="101" customFormat="1" x14ac:dyDescent="0.25">
      <c r="C743" s="268"/>
      <c r="D743" s="147"/>
      <c r="E743" s="148"/>
      <c r="F743" s="151"/>
      <c r="G743" s="148"/>
      <c r="H743" s="184"/>
      <c r="I743" s="151"/>
      <c r="J743" s="153"/>
      <c r="K743" s="147"/>
      <c r="L743" s="187"/>
      <c r="M743" s="147"/>
      <c r="N743" s="147"/>
      <c r="O743" s="187"/>
      <c r="P743" s="147"/>
      <c r="Q743" s="187"/>
      <c r="R743" s="154"/>
      <c r="S743" s="147"/>
      <c r="T743" s="154"/>
      <c r="U743" s="147"/>
      <c r="V743" s="149"/>
      <c r="W743" s="188"/>
      <c r="X743" s="147"/>
      <c r="Y743" s="147"/>
      <c r="Z743" s="147"/>
      <c r="AA743" s="147"/>
    </row>
    <row r="744" spans="3:27" s="101" customFormat="1" x14ac:dyDescent="0.25">
      <c r="C744" s="268"/>
      <c r="D744" s="147"/>
      <c r="E744" s="148"/>
      <c r="F744" s="151"/>
      <c r="G744" s="148"/>
      <c r="H744" s="184"/>
      <c r="I744" s="151"/>
      <c r="J744" s="153"/>
      <c r="K744" s="147"/>
      <c r="L744" s="187"/>
      <c r="M744" s="147"/>
      <c r="N744" s="147"/>
      <c r="O744" s="187"/>
      <c r="P744" s="147"/>
      <c r="Q744" s="187"/>
      <c r="R744" s="154"/>
      <c r="S744" s="147"/>
      <c r="T744" s="154"/>
      <c r="U744" s="147"/>
      <c r="V744" s="149"/>
      <c r="W744" s="188"/>
      <c r="X744" s="147"/>
      <c r="Y744" s="147"/>
      <c r="Z744" s="147"/>
      <c r="AA744" s="147"/>
    </row>
    <row r="745" spans="3:27" s="101" customFormat="1" x14ac:dyDescent="0.25">
      <c r="C745" s="268"/>
      <c r="D745" s="147"/>
      <c r="E745" s="148"/>
      <c r="F745" s="151"/>
      <c r="G745" s="148"/>
      <c r="H745" s="184"/>
      <c r="I745" s="151"/>
      <c r="J745" s="153"/>
      <c r="K745" s="147"/>
      <c r="L745" s="187"/>
      <c r="M745" s="147"/>
      <c r="N745" s="147"/>
      <c r="O745" s="187"/>
      <c r="P745" s="147"/>
      <c r="Q745" s="187"/>
      <c r="R745" s="154"/>
      <c r="S745" s="147"/>
      <c r="T745" s="154"/>
      <c r="U745" s="147"/>
      <c r="V745" s="149"/>
      <c r="W745" s="188"/>
      <c r="X745" s="147"/>
      <c r="Y745" s="147"/>
      <c r="Z745" s="147"/>
      <c r="AA745" s="147"/>
    </row>
    <row r="746" spans="3:27" s="101" customFormat="1" x14ac:dyDescent="0.25">
      <c r="C746" s="268"/>
      <c r="D746" s="147"/>
      <c r="E746" s="148"/>
      <c r="F746" s="151"/>
      <c r="G746" s="148"/>
      <c r="H746" s="184"/>
      <c r="I746" s="151"/>
      <c r="J746" s="153"/>
      <c r="K746" s="147"/>
      <c r="L746" s="187"/>
      <c r="M746" s="147"/>
      <c r="N746" s="147"/>
      <c r="O746" s="187"/>
      <c r="P746" s="147"/>
      <c r="Q746" s="187"/>
      <c r="R746" s="154"/>
      <c r="S746" s="147"/>
      <c r="T746" s="154"/>
      <c r="U746" s="147"/>
      <c r="V746" s="149"/>
      <c r="W746" s="188"/>
      <c r="X746" s="147"/>
      <c r="Y746" s="147"/>
      <c r="Z746" s="147"/>
      <c r="AA746" s="147"/>
    </row>
    <row r="747" spans="3:27" s="101" customFormat="1" x14ac:dyDescent="0.25">
      <c r="C747" s="268"/>
      <c r="D747" s="147"/>
      <c r="E747" s="148"/>
      <c r="F747" s="151"/>
      <c r="G747" s="148"/>
      <c r="H747" s="184"/>
      <c r="I747" s="151"/>
      <c r="J747" s="153"/>
      <c r="K747" s="147"/>
      <c r="L747" s="187"/>
      <c r="M747" s="147"/>
      <c r="N747" s="147"/>
      <c r="O747" s="187"/>
      <c r="P747" s="147"/>
      <c r="Q747" s="187"/>
      <c r="R747" s="154"/>
      <c r="S747" s="147"/>
      <c r="T747" s="154"/>
      <c r="U747" s="147"/>
      <c r="V747" s="149"/>
      <c r="W747" s="188"/>
      <c r="X747" s="147"/>
      <c r="Y747" s="147"/>
      <c r="Z747" s="147"/>
      <c r="AA747" s="147"/>
    </row>
    <row r="748" spans="3:27" s="101" customFormat="1" x14ac:dyDescent="0.25">
      <c r="C748" s="268"/>
      <c r="D748" s="147"/>
      <c r="E748" s="148"/>
      <c r="F748" s="151"/>
      <c r="G748" s="148"/>
      <c r="H748" s="184"/>
      <c r="I748" s="151"/>
      <c r="J748" s="153"/>
      <c r="K748" s="147"/>
      <c r="L748" s="187"/>
      <c r="M748" s="147"/>
      <c r="N748" s="147"/>
      <c r="O748" s="187"/>
      <c r="P748" s="147"/>
      <c r="Q748" s="187"/>
      <c r="R748" s="154"/>
      <c r="S748" s="147"/>
      <c r="T748" s="154"/>
      <c r="U748" s="147"/>
      <c r="V748" s="149"/>
      <c r="W748" s="188"/>
      <c r="X748" s="147"/>
      <c r="Y748" s="147"/>
      <c r="Z748" s="147"/>
      <c r="AA748" s="147"/>
    </row>
    <row r="749" spans="3:27" s="101" customFormat="1" x14ac:dyDescent="0.25">
      <c r="C749" s="268"/>
      <c r="D749" s="147"/>
      <c r="E749" s="148"/>
      <c r="F749" s="151"/>
      <c r="G749" s="148"/>
      <c r="H749" s="184"/>
      <c r="I749" s="151"/>
      <c r="J749" s="153"/>
      <c r="K749" s="147"/>
      <c r="L749" s="187"/>
      <c r="M749" s="147"/>
      <c r="N749" s="147"/>
      <c r="O749" s="187"/>
      <c r="P749" s="147"/>
      <c r="Q749" s="187"/>
      <c r="R749" s="154"/>
      <c r="S749" s="147"/>
      <c r="T749" s="154"/>
      <c r="U749" s="147"/>
      <c r="V749" s="149"/>
      <c r="W749" s="188"/>
      <c r="X749" s="147"/>
      <c r="Y749" s="147"/>
      <c r="Z749" s="147"/>
      <c r="AA749" s="147"/>
    </row>
    <row r="750" spans="3:27" s="101" customFormat="1" x14ac:dyDescent="0.25">
      <c r="C750" s="268"/>
      <c r="D750" s="147"/>
      <c r="E750" s="148"/>
      <c r="F750" s="151"/>
      <c r="G750" s="148"/>
      <c r="H750" s="184"/>
      <c r="I750" s="151"/>
      <c r="J750" s="153"/>
      <c r="K750" s="147"/>
      <c r="L750" s="187"/>
      <c r="M750" s="147"/>
      <c r="N750" s="147"/>
      <c r="O750" s="187"/>
      <c r="P750" s="147"/>
      <c r="Q750" s="187"/>
      <c r="R750" s="154"/>
      <c r="S750" s="147"/>
      <c r="T750" s="154"/>
      <c r="U750" s="147"/>
      <c r="V750" s="149"/>
      <c r="W750" s="188"/>
      <c r="X750" s="147"/>
      <c r="Y750" s="147"/>
      <c r="Z750" s="147"/>
      <c r="AA750" s="147"/>
    </row>
    <row r="751" spans="3:27" s="101" customFormat="1" x14ac:dyDescent="0.25">
      <c r="C751" s="268"/>
      <c r="D751" s="147"/>
      <c r="E751" s="148"/>
      <c r="F751" s="151"/>
      <c r="G751" s="148"/>
      <c r="H751" s="184"/>
      <c r="I751" s="151"/>
      <c r="J751" s="153"/>
      <c r="K751" s="147"/>
      <c r="L751" s="187"/>
      <c r="M751" s="147"/>
      <c r="N751" s="147"/>
      <c r="O751" s="187"/>
      <c r="P751" s="147"/>
      <c r="Q751" s="187"/>
      <c r="R751" s="154"/>
      <c r="S751" s="147"/>
      <c r="T751" s="154"/>
      <c r="U751" s="147"/>
      <c r="V751" s="149"/>
      <c r="W751" s="188"/>
      <c r="X751" s="147"/>
      <c r="Y751" s="147"/>
      <c r="Z751" s="147"/>
      <c r="AA751" s="147"/>
    </row>
    <row r="752" spans="3:27" s="101" customFormat="1" x14ac:dyDescent="0.25">
      <c r="C752" s="268"/>
      <c r="D752" s="147"/>
      <c r="E752" s="148"/>
      <c r="F752" s="151"/>
      <c r="G752" s="148"/>
      <c r="H752" s="184"/>
      <c r="I752" s="151"/>
      <c r="J752" s="153"/>
      <c r="K752" s="147"/>
      <c r="L752" s="187"/>
      <c r="M752" s="147"/>
      <c r="N752" s="147"/>
      <c r="O752" s="187"/>
      <c r="P752" s="147"/>
      <c r="Q752" s="187"/>
      <c r="R752" s="154"/>
      <c r="S752" s="147"/>
      <c r="T752" s="154"/>
      <c r="U752" s="147"/>
      <c r="V752" s="149"/>
      <c r="W752" s="188"/>
      <c r="X752" s="147"/>
      <c r="Y752" s="147"/>
      <c r="Z752" s="147"/>
      <c r="AA752" s="147"/>
    </row>
    <row r="753" spans="3:27" s="101" customFormat="1" x14ac:dyDescent="0.25">
      <c r="C753" s="268"/>
      <c r="D753" s="147"/>
      <c r="E753" s="148"/>
      <c r="F753" s="151"/>
      <c r="G753" s="148"/>
      <c r="H753" s="184"/>
      <c r="I753" s="151"/>
      <c r="J753" s="153"/>
      <c r="K753" s="147"/>
      <c r="L753" s="187"/>
      <c r="M753" s="147"/>
      <c r="N753" s="147"/>
      <c r="O753" s="187"/>
      <c r="P753" s="147"/>
      <c r="Q753" s="187"/>
      <c r="R753" s="154"/>
      <c r="S753" s="147"/>
      <c r="T753" s="154"/>
      <c r="U753" s="147"/>
      <c r="V753" s="149"/>
      <c r="W753" s="188"/>
      <c r="X753" s="147"/>
      <c r="Y753" s="147"/>
      <c r="Z753" s="147"/>
      <c r="AA753" s="147"/>
    </row>
    <row r="754" spans="3:27" s="101" customFormat="1" x14ac:dyDescent="0.25">
      <c r="C754" s="268"/>
      <c r="D754" s="147"/>
      <c r="E754" s="148"/>
      <c r="F754" s="151"/>
      <c r="G754" s="148"/>
      <c r="H754" s="184"/>
      <c r="I754" s="151"/>
      <c r="J754" s="153"/>
      <c r="K754" s="147"/>
      <c r="L754" s="187"/>
      <c r="M754" s="147"/>
      <c r="N754" s="147"/>
      <c r="O754" s="187"/>
      <c r="P754" s="147"/>
      <c r="Q754" s="187"/>
      <c r="R754" s="154"/>
      <c r="S754" s="147"/>
      <c r="T754" s="154"/>
      <c r="U754" s="147"/>
      <c r="V754" s="149"/>
      <c r="W754" s="188"/>
      <c r="X754" s="147"/>
      <c r="Y754" s="147"/>
      <c r="Z754" s="147"/>
      <c r="AA754" s="147"/>
    </row>
    <row r="755" spans="3:27" s="101" customFormat="1" x14ac:dyDescent="0.25">
      <c r="C755" s="268"/>
      <c r="D755" s="147"/>
      <c r="E755" s="148"/>
      <c r="F755" s="151"/>
      <c r="G755" s="148"/>
      <c r="H755" s="184"/>
      <c r="I755" s="151"/>
      <c r="J755" s="153"/>
      <c r="K755" s="147"/>
      <c r="L755" s="187"/>
      <c r="M755" s="147"/>
      <c r="N755" s="147"/>
      <c r="O755" s="187"/>
      <c r="P755" s="147"/>
      <c r="Q755" s="187"/>
      <c r="R755" s="154"/>
      <c r="S755" s="147"/>
      <c r="T755" s="154"/>
      <c r="U755" s="147"/>
      <c r="V755" s="149"/>
      <c r="W755" s="188"/>
      <c r="X755" s="147"/>
      <c r="Y755" s="147"/>
      <c r="Z755" s="147"/>
      <c r="AA755" s="147"/>
    </row>
    <row r="756" spans="3:27" s="101" customFormat="1" x14ac:dyDescent="0.25">
      <c r="C756" s="268"/>
      <c r="D756" s="147"/>
      <c r="E756" s="148"/>
      <c r="F756" s="151"/>
      <c r="G756" s="148"/>
      <c r="H756" s="184"/>
      <c r="I756" s="151"/>
      <c r="J756" s="153"/>
      <c r="K756" s="147"/>
      <c r="L756" s="187"/>
      <c r="M756" s="147"/>
      <c r="N756" s="147"/>
      <c r="O756" s="187"/>
      <c r="P756" s="147"/>
      <c r="Q756" s="187"/>
      <c r="R756" s="154"/>
      <c r="S756" s="147"/>
      <c r="T756" s="154"/>
      <c r="U756" s="147"/>
      <c r="V756" s="149"/>
      <c r="W756" s="188"/>
      <c r="X756" s="147"/>
      <c r="Y756" s="147"/>
      <c r="Z756" s="147"/>
      <c r="AA756" s="147"/>
    </row>
    <row r="757" spans="3:27" s="101" customFormat="1" x14ac:dyDescent="0.25">
      <c r="C757" s="268"/>
      <c r="D757" s="155"/>
      <c r="E757" s="156"/>
      <c r="F757" s="151"/>
      <c r="G757" s="148"/>
      <c r="H757" s="184"/>
      <c r="I757" s="151"/>
      <c r="J757" s="153"/>
      <c r="K757" s="147"/>
      <c r="L757" s="187"/>
      <c r="M757" s="147"/>
      <c r="N757" s="147"/>
      <c r="O757" s="187"/>
      <c r="P757" s="147"/>
      <c r="Q757" s="187"/>
      <c r="R757" s="154"/>
      <c r="S757" s="155"/>
      <c r="T757" s="154"/>
      <c r="U757" s="147"/>
      <c r="V757" s="149"/>
      <c r="W757" s="188"/>
      <c r="X757" s="147"/>
      <c r="Y757" s="155"/>
      <c r="Z757" s="147"/>
      <c r="AA757" s="147"/>
    </row>
    <row r="758" spans="3:27" s="101" customFormat="1" x14ac:dyDescent="0.25">
      <c r="C758" s="268"/>
      <c r="D758" s="211"/>
      <c r="E758" s="148"/>
      <c r="F758" s="151"/>
      <c r="G758" s="148"/>
      <c r="H758" s="184"/>
      <c r="I758" s="151"/>
      <c r="J758" s="153"/>
      <c r="K758" s="147"/>
      <c r="L758" s="187"/>
      <c r="M758" s="147"/>
      <c r="N758" s="147"/>
      <c r="O758" s="187"/>
      <c r="P758" s="147"/>
      <c r="Q758" s="187"/>
      <c r="R758" s="154"/>
      <c r="S758" s="211"/>
      <c r="T758" s="154"/>
      <c r="U758" s="147"/>
      <c r="V758" s="149"/>
      <c r="W758" s="188"/>
      <c r="X758" s="147"/>
      <c r="Y758" s="211"/>
      <c r="Z758" s="147"/>
      <c r="AA758" s="147"/>
    </row>
    <row r="759" spans="3:27" s="101" customFormat="1" x14ac:dyDescent="0.25">
      <c r="C759" s="268"/>
      <c r="D759" s="147"/>
      <c r="E759" s="148"/>
      <c r="F759" s="151"/>
      <c r="G759" s="148"/>
      <c r="H759" s="184"/>
      <c r="I759" s="151"/>
      <c r="J759" s="153"/>
      <c r="K759" s="147"/>
      <c r="L759" s="187"/>
      <c r="M759" s="147"/>
      <c r="N759" s="147"/>
      <c r="O759" s="187"/>
      <c r="P759" s="147"/>
      <c r="Q759" s="187"/>
      <c r="R759" s="154"/>
      <c r="S759" s="147"/>
      <c r="T759" s="154"/>
      <c r="U759" s="147"/>
      <c r="V759" s="149"/>
      <c r="W759" s="188"/>
      <c r="X759" s="147"/>
      <c r="Y759" s="147"/>
      <c r="Z759" s="147"/>
      <c r="AA759" s="147"/>
    </row>
    <row r="760" spans="3:27" s="101" customFormat="1" x14ac:dyDescent="0.25">
      <c r="C760" s="268"/>
      <c r="D760" s="147"/>
      <c r="E760" s="148"/>
      <c r="F760" s="151"/>
      <c r="G760" s="148"/>
      <c r="H760" s="184"/>
      <c r="I760" s="151"/>
      <c r="J760" s="153"/>
      <c r="K760" s="147"/>
      <c r="L760" s="187"/>
      <c r="M760" s="147"/>
      <c r="N760" s="147"/>
      <c r="O760" s="187"/>
      <c r="P760" s="147"/>
      <c r="Q760" s="187"/>
      <c r="R760" s="154"/>
      <c r="S760" s="147"/>
      <c r="T760" s="154"/>
      <c r="U760" s="147"/>
      <c r="V760" s="149"/>
      <c r="W760" s="188"/>
      <c r="X760" s="147"/>
      <c r="Y760" s="147"/>
      <c r="Z760" s="147"/>
      <c r="AA760" s="147"/>
    </row>
    <row r="761" spans="3:27" s="101" customFormat="1" x14ac:dyDescent="0.25">
      <c r="C761" s="268"/>
      <c r="D761" s="147"/>
      <c r="E761" s="148"/>
      <c r="F761" s="151"/>
      <c r="G761" s="148"/>
      <c r="H761" s="184"/>
      <c r="I761" s="151"/>
      <c r="J761" s="153"/>
      <c r="K761" s="147"/>
      <c r="L761" s="187"/>
      <c r="M761" s="147"/>
      <c r="N761" s="147"/>
      <c r="O761" s="187"/>
      <c r="P761" s="147"/>
      <c r="Q761" s="187"/>
      <c r="R761" s="154"/>
      <c r="S761" s="147"/>
      <c r="T761" s="154"/>
      <c r="U761" s="147"/>
      <c r="V761" s="149"/>
      <c r="W761" s="188"/>
      <c r="X761" s="147"/>
      <c r="Y761" s="147"/>
      <c r="Z761" s="147"/>
      <c r="AA761" s="147"/>
    </row>
    <row r="762" spans="3:27" s="101" customFormat="1" x14ac:dyDescent="0.25">
      <c r="C762" s="268"/>
      <c r="D762" s="147"/>
      <c r="E762" s="148"/>
      <c r="F762" s="151"/>
      <c r="G762" s="148"/>
      <c r="H762" s="184"/>
      <c r="I762" s="151"/>
      <c r="J762" s="153"/>
      <c r="K762" s="147"/>
      <c r="L762" s="187"/>
      <c r="M762" s="147"/>
      <c r="N762" s="147"/>
      <c r="O762" s="187"/>
      <c r="P762" s="147"/>
      <c r="Q762" s="187"/>
      <c r="R762" s="154"/>
      <c r="S762" s="147"/>
      <c r="T762" s="154"/>
      <c r="U762" s="147"/>
      <c r="V762" s="149"/>
      <c r="W762" s="188"/>
      <c r="X762" s="147"/>
      <c r="Y762" s="147"/>
      <c r="Z762" s="147"/>
      <c r="AA762" s="147"/>
    </row>
    <row r="763" spans="3:27" s="101" customFormat="1" x14ac:dyDescent="0.25">
      <c r="C763" s="268"/>
      <c r="D763" s="147"/>
      <c r="E763" s="148"/>
      <c r="F763" s="151"/>
      <c r="G763" s="148"/>
      <c r="H763" s="184"/>
      <c r="I763" s="151"/>
      <c r="J763" s="153"/>
      <c r="K763" s="147"/>
      <c r="L763" s="187"/>
      <c r="M763" s="147"/>
      <c r="N763" s="147"/>
      <c r="O763" s="187"/>
      <c r="P763" s="147"/>
      <c r="Q763" s="187"/>
      <c r="R763" s="154"/>
      <c r="S763" s="147"/>
      <c r="T763" s="154"/>
      <c r="U763" s="147"/>
      <c r="V763" s="149"/>
      <c r="W763" s="188"/>
      <c r="X763" s="147"/>
      <c r="Y763" s="147"/>
      <c r="Z763" s="147"/>
      <c r="AA763" s="147"/>
    </row>
    <row r="764" spans="3:27" s="101" customFormat="1" x14ac:dyDescent="0.25">
      <c r="C764" s="268"/>
      <c r="D764" s="147"/>
      <c r="E764" s="148"/>
      <c r="F764" s="151"/>
      <c r="G764" s="148"/>
      <c r="H764" s="184"/>
      <c r="I764" s="151"/>
      <c r="J764" s="153"/>
      <c r="K764" s="147"/>
      <c r="L764" s="187"/>
      <c r="M764" s="147"/>
      <c r="N764" s="147"/>
      <c r="O764" s="187"/>
      <c r="P764" s="147"/>
      <c r="Q764" s="187"/>
      <c r="R764" s="154"/>
      <c r="S764" s="147"/>
      <c r="T764" s="154"/>
      <c r="U764" s="147"/>
      <c r="V764" s="149"/>
      <c r="W764" s="188"/>
      <c r="X764" s="147"/>
      <c r="Y764" s="147"/>
      <c r="Z764" s="147"/>
      <c r="AA764" s="147"/>
    </row>
    <row r="765" spans="3:27" s="101" customFormat="1" x14ac:dyDescent="0.25">
      <c r="C765" s="268"/>
      <c r="D765" s="147"/>
      <c r="E765" s="148"/>
      <c r="F765" s="151"/>
      <c r="G765" s="148"/>
      <c r="H765" s="184"/>
      <c r="I765" s="151"/>
      <c r="J765" s="153"/>
      <c r="K765" s="147"/>
      <c r="L765" s="187"/>
      <c r="M765" s="147"/>
      <c r="N765" s="147"/>
      <c r="O765" s="187"/>
      <c r="P765" s="147"/>
      <c r="Q765" s="187"/>
      <c r="R765" s="154"/>
      <c r="S765" s="147"/>
      <c r="T765" s="154"/>
      <c r="U765" s="147"/>
      <c r="V765" s="149"/>
      <c r="W765" s="188"/>
      <c r="X765" s="147"/>
      <c r="Y765" s="147"/>
      <c r="Z765" s="147"/>
      <c r="AA765" s="147"/>
    </row>
    <row r="766" spans="3:27" s="101" customFormat="1" x14ac:dyDescent="0.25">
      <c r="C766" s="268"/>
      <c r="D766" s="147"/>
      <c r="E766" s="148"/>
      <c r="F766" s="151"/>
      <c r="G766" s="148"/>
      <c r="H766" s="184"/>
      <c r="I766" s="151"/>
      <c r="J766" s="153"/>
      <c r="K766" s="147"/>
      <c r="L766" s="187"/>
      <c r="M766" s="147"/>
      <c r="N766" s="147"/>
      <c r="O766" s="187"/>
      <c r="P766" s="147"/>
      <c r="Q766" s="187"/>
      <c r="R766" s="154"/>
      <c r="S766" s="147"/>
      <c r="T766" s="154"/>
      <c r="U766" s="147"/>
      <c r="V766" s="149"/>
      <c r="W766" s="188"/>
      <c r="X766" s="147"/>
      <c r="Y766" s="147"/>
      <c r="Z766" s="147"/>
      <c r="AA766" s="147"/>
    </row>
    <row r="767" spans="3:27" s="101" customFormat="1" x14ac:dyDescent="0.25">
      <c r="C767" s="268"/>
      <c r="D767" s="147"/>
      <c r="E767" s="148"/>
      <c r="F767" s="151"/>
      <c r="G767" s="148"/>
      <c r="H767" s="184"/>
      <c r="I767" s="151"/>
      <c r="J767" s="153"/>
      <c r="K767" s="147"/>
      <c r="L767" s="187"/>
      <c r="M767" s="147"/>
      <c r="N767" s="147"/>
      <c r="O767" s="187"/>
      <c r="P767" s="147"/>
      <c r="Q767" s="187"/>
      <c r="R767" s="154"/>
      <c r="S767" s="147"/>
      <c r="T767" s="154"/>
      <c r="U767" s="147"/>
      <c r="V767" s="149"/>
      <c r="W767" s="188"/>
      <c r="X767" s="147"/>
      <c r="Y767" s="147"/>
      <c r="Z767" s="147"/>
      <c r="AA767" s="147"/>
    </row>
    <row r="768" spans="3:27" s="101" customFormat="1" x14ac:dyDescent="0.25">
      <c r="C768" s="268"/>
      <c r="D768" s="147"/>
      <c r="E768" s="148"/>
      <c r="F768" s="151"/>
      <c r="G768" s="148"/>
      <c r="H768" s="184"/>
      <c r="I768" s="151"/>
      <c r="J768" s="153"/>
      <c r="K768" s="147"/>
      <c r="L768" s="187"/>
      <c r="M768" s="147"/>
      <c r="N768" s="147"/>
      <c r="O768" s="187"/>
      <c r="P768" s="147"/>
      <c r="Q768" s="187"/>
      <c r="R768" s="154"/>
      <c r="S768" s="147"/>
      <c r="T768" s="154"/>
      <c r="U768" s="147"/>
      <c r="V768" s="149"/>
      <c r="W768" s="188"/>
      <c r="X768" s="147"/>
      <c r="Y768" s="147"/>
      <c r="Z768" s="147"/>
      <c r="AA768" s="147"/>
    </row>
    <row r="769" spans="3:27" s="101" customFormat="1" x14ac:dyDescent="0.25">
      <c r="C769" s="268"/>
      <c r="D769" s="147"/>
      <c r="E769" s="148"/>
      <c r="F769" s="151"/>
      <c r="G769" s="148"/>
      <c r="H769" s="184"/>
      <c r="I769" s="151"/>
      <c r="J769" s="153"/>
      <c r="K769" s="147"/>
      <c r="L769" s="187"/>
      <c r="M769" s="147"/>
      <c r="N769" s="147"/>
      <c r="O769" s="187"/>
      <c r="P769" s="147"/>
      <c r="Q769" s="187"/>
      <c r="R769" s="154"/>
      <c r="S769" s="147"/>
      <c r="T769" s="154"/>
      <c r="U769" s="147"/>
      <c r="V769" s="149"/>
      <c r="W769" s="188"/>
      <c r="X769" s="147"/>
      <c r="Y769" s="147"/>
      <c r="Z769" s="147"/>
      <c r="AA769" s="147"/>
    </row>
    <row r="770" spans="3:27" s="101" customFormat="1" x14ac:dyDescent="0.25">
      <c r="C770" s="268"/>
      <c r="D770" s="147"/>
      <c r="E770" s="148"/>
      <c r="F770" s="151"/>
      <c r="G770" s="148"/>
      <c r="H770" s="184"/>
      <c r="I770" s="151"/>
      <c r="J770" s="153"/>
      <c r="K770" s="147"/>
      <c r="L770" s="187"/>
      <c r="M770" s="147"/>
      <c r="N770" s="147"/>
      <c r="O770" s="187"/>
      <c r="P770" s="147"/>
      <c r="Q770" s="187"/>
      <c r="R770" s="154"/>
      <c r="S770" s="147"/>
      <c r="T770" s="154"/>
      <c r="U770" s="147"/>
      <c r="V770" s="149"/>
      <c r="W770" s="188"/>
      <c r="X770" s="147"/>
      <c r="Y770" s="147"/>
      <c r="Z770" s="147"/>
      <c r="AA770" s="147"/>
    </row>
    <row r="771" spans="3:27" s="101" customFormat="1" x14ac:dyDescent="0.25">
      <c r="C771" s="268"/>
      <c r="D771" s="147"/>
      <c r="E771" s="148"/>
      <c r="F771" s="151"/>
      <c r="G771" s="148"/>
      <c r="H771" s="184"/>
      <c r="I771" s="151"/>
      <c r="J771" s="153"/>
      <c r="K771" s="147"/>
      <c r="L771" s="187"/>
      <c r="M771" s="147"/>
      <c r="N771" s="147"/>
      <c r="O771" s="187"/>
      <c r="P771" s="147"/>
      <c r="Q771" s="187"/>
      <c r="R771" s="154"/>
      <c r="S771" s="147"/>
      <c r="T771" s="154"/>
      <c r="U771" s="147"/>
      <c r="V771" s="149"/>
      <c r="W771" s="188"/>
      <c r="X771" s="147"/>
      <c r="Y771" s="147"/>
      <c r="Z771" s="147"/>
      <c r="AA771" s="147"/>
    </row>
    <row r="772" spans="3:27" s="101" customFormat="1" x14ac:dyDescent="0.25">
      <c r="C772" s="268"/>
      <c r="D772" s="147"/>
      <c r="E772" s="148"/>
      <c r="F772" s="151"/>
      <c r="G772" s="148"/>
      <c r="H772" s="184"/>
      <c r="I772" s="151"/>
      <c r="J772" s="153"/>
      <c r="K772" s="147"/>
      <c r="L772" s="187"/>
      <c r="M772" s="147"/>
      <c r="N772" s="147"/>
      <c r="O772" s="187"/>
      <c r="P772" s="147"/>
      <c r="Q772" s="187"/>
      <c r="R772" s="154"/>
      <c r="S772" s="147"/>
      <c r="T772" s="154"/>
      <c r="U772" s="147"/>
      <c r="V772" s="149"/>
      <c r="W772" s="188"/>
      <c r="X772" s="147"/>
      <c r="Y772" s="147"/>
      <c r="Z772" s="147"/>
      <c r="AA772" s="147"/>
    </row>
    <row r="773" spans="3:27" s="101" customFormat="1" x14ac:dyDescent="0.25">
      <c r="C773" s="268"/>
      <c r="D773" s="147"/>
      <c r="E773" s="148"/>
      <c r="F773" s="151"/>
      <c r="G773" s="148"/>
      <c r="H773" s="184"/>
      <c r="I773" s="151"/>
      <c r="J773" s="153"/>
      <c r="K773" s="147"/>
      <c r="L773" s="187"/>
      <c r="M773" s="147"/>
      <c r="N773" s="147"/>
      <c r="O773" s="187"/>
      <c r="P773" s="147"/>
      <c r="Q773" s="187"/>
      <c r="R773" s="154"/>
      <c r="S773" s="147"/>
      <c r="T773" s="154"/>
      <c r="U773" s="147"/>
      <c r="V773" s="149"/>
      <c r="W773" s="188"/>
      <c r="X773" s="147"/>
      <c r="Y773" s="147"/>
      <c r="Z773" s="147"/>
      <c r="AA773" s="147"/>
    </row>
    <row r="774" spans="3:27" s="101" customFormat="1" x14ac:dyDescent="0.25">
      <c r="C774" s="268"/>
      <c r="D774" s="147"/>
      <c r="E774" s="148"/>
      <c r="F774" s="151"/>
      <c r="G774" s="148"/>
      <c r="H774" s="184"/>
      <c r="I774" s="151"/>
      <c r="J774" s="153"/>
      <c r="K774" s="147"/>
      <c r="L774" s="187"/>
      <c r="M774" s="147"/>
      <c r="N774" s="147"/>
      <c r="O774" s="187"/>
      <c r="P774" s="147"/>
      <c r="Q774" s="187"/>
      <c r="R774" s="154"/>
      <c r="S774" s="147"/>
      <c r="T774" s="154"/>
      <c r="U774" s="147"/>
      <c r="V774" s="149"/>
      <c r="W774" s="188"/>
      <c r="X774" s="147"/>
      <c r="Y774" s="147"/>
      <c r="Z774" s="147"/>
      <c r="AA774" s="147"/>
    </row>
    <row r="775" spans="3:27" s="101" customFormat="1" x14ac:dyDescent="0.25">
      <c r="C775" s="268"/>
      <c r="D775" s="147"/>
      <c r="E775" s="148"/>
      <c r="F775" s="151"/>
      <c r="G775" s="148"/>
      <c r="H775" s="184"/>
      <c r="I775" s="151"/>
      <c r="J775" s="153"/>
      <c r="K775" s="147"/>
      <c r="L775" s="187"/>
      <c r="M775" s="147"/>
      <c r="N775" s="147"/>
      <c r="O775" s="187"/>
      <c r="P775" s="147"/>
      <c r="Q775" s="187"/>
      <c r="R775" s="154"/>
      <c r="S775" s="147"/>
      <c r="T775" s="154"/>
      <c r="U775" s="147"/>
      <c r="V775" s="149"/>
      <c r="W775" s="188"/>
      <c r="X775" s="147"/>
      <c r="Y775" s="147"/>
      <c r="Z775" s="147"/>
      <c r="AA775" s="147"/>
    </row>
    <row r="776" spans="3:27" s="101" customFormat="1" x14ac:dyDescent="0.25">
      <c r="C776" s="268"/>
      <c r="D776" s="147"/>
      <c r="E776" s="148"/>
      <c r="F776" s="151"/>
      <c r="G776" s="148"/>
      <c r="H776" s="184"/>
      <c r="I776" s="151"/>
      <c r="J776" s="153"/>
      <c r="K776" s="147"/>
      <c r="L776" s="187"/>
      <c r="M776" s="147"/>
      <c r="N776" s="147"/>
      <c r="O776" s="187"/>
      <c r="P776" s="147"/>
      <c r="Q776" s="187"/>
      <c r="R776" s="154"/>
      <c r="S776" s="147"/>
      <c r="T776" s="154"/>
      <c r="U776" s="147"/>
      <c r="V776" s="149"/>
      <c r="W776" s="188"/>
      <c r="X776" s="147"/>
      <c r="Y776" s="147"/>
      <c r="Z776" s="147"/>
      <c r="AA776" s="147"/>
    </row>
    <row r="777" spans="3:27" s="101" customFormat="1" x14ac:dyDescent="0.25">
      <c r="C777" s="268"/>
      <c r="D777" s="147"/>
      <c r="E777" s="148"/>
      <c r="F777" s="151"/>
      <c r="G777" s="148"/>
      <c r="H777" s="184"/>
      <c r="I777" s="151"/>
      <c r="J777" s="153"/>
      <c r="K777" s="147"/>
      <c r="L777" s="187"/>
      <c r="M777" s="147"/>
      <c r="N777" s="147"/>
      <c r="O777" s="187"/>
      <c r="P777" s="147"/>
      <c r="Q777" s="187"/>
      <c r="R777" s="154"/>
      <c r="S777" s="147"/>
      <c r="T777" s="154"/>
      <c r="U777" s="147"/>
      <c r="V777" s="149"/>
      <c r="W777" s="188"/>
      <c r="X777" s="147"/>
      <c r="Y777" s="147"/>
      <c r="Z777" s="147"/>
      <c r="AA777" s="147"/>
    </row>
    <row r="778" spans="3:27" s="101" customFormat="1" x14ac:dyDescent="0.25">
      <c r="C778" s="268"/>
      <c r="D778" s="147"/>
      <c r="E778" s="148"/>
      <c r="F778" s="151"/>
      <c r="G778" s="148"/>
      <c r="H778" s="184"/>
      <c r="I778" s="151"/>
      <c r="J778" s="153"/>
      <c r="K778" s="147"/>
      <c r="L778" s="187"/>
      <c r="M778" s="147"/>
      <c r="N778" s="147"/>
      <c r="O778" s="187"/>
      <c r="P778" s="147"/>
      <c r="Q778" s="187"/>
      <c r="R778" s="154"/>
      <c r="S778" s="147"/>
      <c r="T778" s="154"/>
      <c r="U778" s="147"/>
      <c r="V778" s="149"/>
      <c r="W778" s="188"/>
      <c r="X778" s="147"/>
      <c r="Y778" s="147"/>
      <c r="Z778" s="147"/>
      <c r="AA778" s="147"/>
    </row>
    <row r="779" spans="3:27" s="101" customFormat="1" x14ac:dyDescent="0.25">
      <c r="C779" s="268"/>
      <c r="D779" s="147"/>
      <c r="E779" s="148"/>
      <c r="F779" s="151"/>
      <c r="G779" s="148"/>
      <c r="H779" s="184"/>
      <c r="I779" s="151"/>
      <c r="J779" s="153"/>
      <c r="K779" s="147"/>
      <c r="L779" s="187"/>
      <c r="M779" s="147"/>
      <c r="N779" s="147"/>
      <c r="O779" s="187"/>
      <c r="P779" s="147"/>
      <c r="Q779" s="187"/>
      <c r="R779" s="154"/>
      <c r="S779" s="147"/>
      <c r="T779" s="154"/>
      <c r="U779" s="147"/>
      <c r="V779" s="149"/>
      <c r="W779" s="188"/>
      <c r="X779" s="147"/>
      <c r="Y779" s="147"/>
      <c r="Z779" s="147"/>
      <c r="AA779" s="147"/>
    </row>
    <row r="780" spans="3:27" s="101" customFormat="1" x14ac:dyDescent="0.25">
      <c r="C780" s="268"/>
      <c r="D780" s="147"/>
      <c r="E780" s="148"/>
      <c r="F780" s="151"/>
      <c r="G780" s="148"/>
      <c r="H780" s="184"/>
      <c r="I780" s="151"/>
      <c r="J780" s="153"/>
      <c r="K780" s="147"/>
      <c r="L780" s="187"/>
      <c r="M780" s="147"/>
      <c r="N780" s="147"/>
      <c r="O780" s="187"/>
      <c r="P780" s="147"/>
      <c r="Q780" s="187"/>
      <c r="R780" s="154"/>
      <c r="S780" s="147"/>
      <c r="T780" s="154"/>
      <c r="U780" s="147"/>
      <c r="V780" s="149"/>
      <c r="W780" s="188"/>
      <c r="X780" s="147"/>
      <c r="Y780" s="147"/>
      <c r="Z780" s="147"/>
      <c r="AA780" s="147"/>
    </row>
    <row r="781" spans="3:27" s="101" customFormat="1" x14ac:dyDescent="0.25">
      <c r="C781" s="268"/>
      <c r="D781" s="147"/>
      <c r="E781" s="148"/>
      <c r="F781" s="151"/>
      <c r="G781" s="148"/>
      <c r="H781" s="184"/>
      <c r="I781" s="151"/>
      <c r="J781" s="153"/>
      <c r="K781" s="147"/>
      <c r="L781" s="187"/>
      <c r="M781" s="147"/>
      <c r="N781" s="147"/>
      <c r="O781" s="187"/>
      <c r="P781" s="147"/>
      <c r="Q781" s="187"/>
      <c r="R781" s="154"/>
      <c r="S781" s="147"/>
      <c r="T781" s="154"/>
      <c r="U781" s="147"/>
      <c r="V781" s="149"/>
      <c r="W781" s="188"/>
      <c r="X781" s="147"/>
      <c r="Y781" s="147"/>
      <c r="Z781" s="147"/>
      <c r="AA781" s="147"/>
    </row>
    <row r="782" spans="3:27" s="101" customFormat="1" x14ac:dyDescent="0.25">
      <c r="C782" s="268"/>
      <c r="D782" s="147"/>
      <c r="E782" s="148"/>
      <c r="F782" s="151"/>
      <c r="G782" s="148"/>
      <c r="H782" s="184"/>
      <c r="I782" s="151"/>
      <c r="J782" s="153"/>
      <c r="K782" s="147"/>
      <c r="L782" s="187"/>
      <c r="M782" s="147"/>
      <c r="N782" s="147"/>
      <c r="O782" s="187"/>
      <c r="P782" s="147"/>
      <c r="Q782" s="187"/>
      <c r="R782" s="154"/>
      <c r="S782" s="147"/>
      <c r="T782" s="154"/>
      <c r="U782" s="147"/>
      <c r="V782" s="149"/>
      <c r="W782" s="188"/>
      <c r="X782" s="147"/>
      <c r="Y782" s="147"/>
      <c r="Z782" s="147"/>
      <c r="AA782" s="147"/>
    </row>
    <row r="783" spans="3:27" s="101" customFormat="1" x14ac:dyDescent="0.25">
      <c r="C783" s="268"/>
      <c r="D783" s="147"/>
      <c r="E783" s="148"/>
      <c r="F783" s="151"/>
      <c r="G783" s="148"/>
      <c r="H783" s="184"/>
      <c r="I783" s="151"/>
      <c r="J783" s="153"/>
      <c r="K783" s="147"/>
      <c r="L783" s="187"/>
      <c r="M783" s="147"/>
      <c r="N783" s="147"/>
      <c r="O783" s="187"/>
      <c r="P783" s="147"/>
      <c r="Q783" s="187"/>
      <c r="R783" s="154"/>
      <c r="S783" s="147"/>
      <c r="T783" s="154"/>
      <c r="U783" s="147"/>
      <c r="V783" s="149"/>
      <c r="W783" s="188"/>
      <c r="X783" s="147"/>
      <c r="Y783" s="147"/>
      <c r="Z783" s="147"/>
      <c r="AA783" s="147"/>
    </row>
    <row r="784" spans="3:27" s="101" customFormat="1" x14ac:dyDescent="0.25">
      <c r="C784" s="268"/>
      <c r="D784" s="147"/>
      <c r="E784" s="148"/>
      <c r="F784" s="151"/>
      <c r="G784" s="148"/>
      <c r="H784" s="184"/>
      <c r="I784" s="151"/>
      <c r="J784" s="153"/>
      <c r="K784" s="147"/>
      <c r="L784" s="187"/>
      <c r="M784" s="147"/>
      <c r="N784" s="147"/>
      <c r="O784" s="187"/>
      <c r="P784" s="147"/>
      <c r="Q784" s="187"/>
      <c r="R784" s="154"/>
      <c r="S784" s="147"/>
      <c r="T784" s="154"/>
      <c r="U784" s="147"/>
      <c r="V784" s="149"/>
      <c r="W784" s="188"/>
      <c r="X784" s="147"/>
      <c r="Y784" s="147"/>
      <c r="Z784" s="147"/>
      <c r="AA784" s="147"/>
    </row>
    <row r="785" spans="3:27" s="101" customFormat="1" x14ac:dyDescent="0.25">
      <c r="C785" s="268"/>
      <c r="D785" s="147"/>
      <c r="E785" s="148"/>
      <c r="F785" s="151"/>
      <c r="G785" s="148"/>
      <c r="H785" s="184"/>
      <c r="I785" s="151"/>
      <c r="J785" s="153"/>
      <c r="K785" s="147"/>
      <c r="L785" s="187"/>
      <c r="M785" s="147"/>
      <c r="N785" s="147"/>
      <c r="O785" s="187"/>
      <c r="P785" s="147"/>
      <c r="Q785" s="187"/>
      <c r="R785" s="154"/>
      <c r="S785" s="147"/>
      <c r="T785" s="154"/>
      <c r="U785" s="147"/>
      <c r="V785" s="149"/>
      <c r="W785" s="188"/>
      <c r="X785" s="147"/>
      <c r="Y785" s="147"/>
      <c r="Z785" s="147"/>
      <c r="AA785" s="147"/>
    </row>
    <row r="786" spans="3:27" s="101" customFormat="1" x14ac:dyDescent="0.25">
      <c r="C786" s="268"/>
      <c r="D786" s="147"/>
      <c r="E786" s="148"/>
      <c r="F786" s="151"/>
      <c r="G786" s="148"/>
      <c r="H786" s="184"/>
      <c r="I786" s="151"/>
      <c r="J786" s="153"/>
      <c r="K786" s="147"/>
      <c r="L786" s="187"/>
      <c r="M786" s="147"/>
      <c r="N786" s="147"/>
      <c r="O786" s="187"/>
      <c r="P786" s="147"/>
      <c r="Q786" s="187"/>
      <c r="R786" s="154"/>
      <c r="S786" s="147"/>
      <c r="T786" s="154"/>
      <c r="U786" s="147"/>
      <c r="V786" s="149"/>
      <c r="W786" s="188"/>
      <c r="X786" s="147"/>
      <c r="Y786" s="147"/>
      <c r="Z786" s="147"/>
      <c r="AA786" s="147"/>
    </row>
    <row r="787" spans="3:27" s="101" customFormat="1" x14ac:dyDescent="0.25">
      <c r="C787" s="268"/>
      <c r="D787" s="147"/>
      <c r="E787" s="148"/>
      <c r="F787" s="151"/>
      <c r="G787" s="148"/>
      <c r="H787" s="184"/>
      <c r="I787" s="151"/>
      <c r="J787" s="153"/>
      <c r="K787" s="147"/>
      <c r="L787" s="187"/>
      <c r="M787" s="147"/>
      <c r="N787" s="147"/>
      <c r="O787" s="187"/>
      <c r="P787" s="147"/>
      <c r="Q787" s="187"/>
      <c r="R787" s="154"/>
      <c r="S787" s="147"/>
      <c r="T787" s="154"/>
      <c r="U787" s="147"/>
      <c r="V787" s="149"/>
      <c r="W787" s="188"/>
      <c r="X787" s="147"/>
      <c r="Y787" s="147"/>
      <c r="Z787" s="147"/>
      <c r="AA787" s="147"/>
    </row>
    <row r="788" spans="3:27" s="101" customFormat="1" x14ac:dyDescent="0.25">
      <c r="C788" s="268"/>
      <c r="D788" s="147"/>
      <c r="E788" s="148"/>
      <c r="F788" s="151"/>
      <c r="G788" s="148"/>
      <c r="H788" s="184"/>
      <c r="I788" s="151"/>
      <c r="J788" s="153"/>
      <c r="K788" s="147"/>
      <c r="L788" s="187"/>
      <c r="M788" s="147"/>
      <c r="N788" s="147"/>
      <c r="O788" s="187"/>
      <c r="P788" s="147"/>
      <c r="Q788" s="187"/>
      <c r="R788" s="154"/>
      <c r="S788" s="147"/>
      <c r="T788" s="154"/>
      <c r="U788" s="147"/>
      <c r="V788" s="149"/>
      <c r="W788" s="188"/>
      <c r="X788" s="147"/>
      <c r="Y788" s="147"/>
      <c r="Z788" s="147"/>
      <c r="AA788" s="147"/>
    </row>
    <row r="789" spans="3:27" s="101" customFormat="1" x14ac:dyDescent="0.25">
      <c r="C789" s="268"/>
      <c r="D789" s="147"/>
      <c r="E789" s="148"/>
      <c r="F789" s="151"/>
      <c r="G789" s="148"/>
      <c r="H789" s="184"/>
      <c r="I789" s="151"/>
      <c r="J789" s="153"/>
      <c r="K789" s="147"/>
      <c r="L789" s="187"/>
      <c r="M789" s="147"/>
      <c r="N789" s="147"/>
      <c r="O789" s="187"/>
      <c r="P789" s="147"/>
      <c r="Q789" s="187"/>
      <c r="R789" s="154"/>
      <c r="S789" s="147"/>
      <c r="T789" s="154"/>
      <c r="U789" s="147"/>
      <c r="V789" s="149"/>
      <c r="W789" s="188"/>
      <c r="X789" s="147"/>
      <c r="Y789" s="147"/>
      <c r="Z789" s="147"/>
      <c r="AA789" s="147"/>
    </row>
    <row r="790" spans="3:27" s="101" customFormat="1" x14ac:dyDescent="0.25">
      <c r="C790" s="268"/>
      <c r="D790" s="147"/>
      <c r="E790" s="148"/>
      <c r="F790" s="151"/>
      <c r="G790" s="148"/>
      <c r="H790" s="184"/>
      <c r="I790" s="151"/>
      <c r="J790" s="153"/>
      <c r="K790" s="147"/>
      <c r="L790" s="187"/>
      <c r="M790" s="147"/>
      <c r="N790" s="147"/>
      <c r="O790" s="187"/>
      <c r="P790" s="147"/>
      <c r="Q790" s="187"/>
      <c r="R790" s="154"/>
      <c r="S790" s="147"/>
      <c r="T790" s="154"/>
      <c r="U790" s="147"/>
      <c r="V790" s="149"/>
      <c r="W790" s="188"/>
      <c r="X790" s="147"/>
      <c r="Y790" s="147"/>
      <c r="Z790" s="147"/>
      <c r="AA790" s="147"/>
    </row>
    <row r="791" spans="3:27" s="101" customFormat="1" x14ac:dyDescent="0.25">
      <c r="C791" s="268"/>
      <c r="D791" s="147"/>
      <c r="E791" s="148"/>
      <c r="F791" s="151"/>
      <c r="G791" s="148"/>
      <c r="H791" s="184"/>
      <c r="I791" s="151"/>
      <c r="J791" s="153"/>
      <c r="K791" s="147"/>
      <c r="L791" s="187"/>
      <c r="M791" s="147"/>
      <c r="N791" s="147"/>
      <c r="O791" s="187"/>
      <c r="P791" s="147"/>
      <c r="Q791" s="187"/>
      <c r="R791" s="154"/>
      <c r="S791" s="147"/>
      <c r="T791" s="154"/>
      <c r="U791" s="147"/>
      <c r="V791" s="149"/>
      <c r="W791" s="188"/>
      <c r="X791" s="147"/>
      <c r="Y791" s="147"/>
      <c r="Z791" s="147"/>
      <c r="AA791" s="147"/>
    </row>
    <row r="792" spans="3:27" s="101" customFormat="1" x14ac:dyDescent="0.25">
      <c r="C792" s="268"/>
      <c r="D792" s="147"/>
      <c r="E792" s="148"/>
      <c r="F792" s="151"/>
      <c r="G792" s="148"/>
      <c r="H792" s="184"/>
      <c r="I792" s="151"/>
      <c r="J792" s="153"/>
      <c r="K792" s="147"/>
      <c r="L792" s="187"/>
      <c r="M792" s="147"/>
      <c r="N792" s="147"/>
      <c r="O792" s="187"/>
      <c r="P792" s="147"/>
      <c r="Q792" s="187"/>
      <c r="R792" s="154"/>
      <c r="S792" s="147"/>
      <c r="T792" s="154"/>
      <c r="U792" s="147"/>
      <c r="V792" s="149"/>
      <c r="W792" s="188"/>
      <c r="X792" s="147"/>
      <c r="Y792" s="147"/>
      <c r="Z792" s="147"/>
      <c r="AA792" s="147"/>
    </row>
    <row r="793" spans="3:27" s="101" customFormat="1" x14ac:dyDescent="0.25">
      <c r="C793" s="268"/>
      <c r="D793" s="147"/>
      <c r="E793" s="148"/>
      <c r="F793" s="151"/>
      <c r="G793" s="148"/>
      <c r="H793" s="184"/>
      <c r="I793" s="151"/>
      <c r="J793" s="153"/>
      <c r="K793" s="147"/>
      <c r="L793" s="187"/>
      <c r="M793" s="147"/>
      <c r="N793" s="147"/>
      <c r="O793" s="187"/>
      <c r="P793" s="147"/>
      <c r="Q793" s="187"/>
      <c r="R793" s="154"/>
      <c r="S793" s="147"/>
      <c r="T793" s="154"/>
      <c r="U793" s="147"/>
      <c r="V793" s="149"/>
      <c r="W793" s="188"/>
      <c r="X793" s="147"/>
      <c r="Y793" s="147"/>
      <c r="Z793" s="147"/>
      <c r="AA793" s="147"/>
    </row>
    <row r="794" spans="3:27" s="101" customFormat="1" x14ac:dyDescent="0.25">
      <c r="C794" s="268"/>
      <c r="D794" s="147"/>
      <c r="E794" s="148"/>
      <c r="F794" s="151"/>
      <c r="G794" s="148"/>
      <c r="H794" s="184"/>
      <c r="I794" s="151"/>
      <c r="J794" s="153"/>
      <c r="K794" s="147"/>
      <c r="L794" s="187"/>
      <c r="M794" s="147"/>
      <c r="N794" s="147"/>
      <c r="O794" s="187"/>
      <c r="P794" s="147"/>
      <c r="Q794" s="187"/>
      <c r="R794" s="154"/>
      <c r="S794" s="147"/>
      <c r="T794" s="154"/>
      <c r="U794" s="147"/>
      <c r="V794" s="149"/>
      <c r="W794" s="188"/>
      <c r="X794" s="147"/>
      <c r="Y794" s="147"/>
      <c r="Z794" s="147"/>
      <c r="AA794" s="147"/>
    </row>
    <row r="795" spans="3:27" s="101" customFormat="1" x14ac:dyDescent="0.25">
      <c r="C795" s="268"/>
      <c r="D795" s="147"/>
      <c r="E795" s="148"/>
      <c r="F795" s="151"/>
      <c r="G795" s="148"/>
      <c r="H795" s="184"/>
      <c r="I795" s="151"/>
      <c r="J795" s="153"/>
      <c r="K795" s="147"/>
      <c r="L795" s="187"/>
      <c r="M795" s="147"/>
      <c r="N795" s="147"/>
      <c r="O795" s="187"/>
      <c r="P795" s="147"/>
      <c r="Q795" s="187"/>
      <c r="R795" s="154"/>
      <c r="S795" s="147"/>
      <c r="T795" s="154"/>
      <c r="U795" s="147"/>
      <c r="V795" s="149"/>
      <c r="W795" s="188"/>
      <c r="X795" s="147"/>
      <c r="Y795" s="147"/>
      <c r="Z795" s="147"/>
      <c r="AA795" s="147"/>
    </row>
    <row r="796" spans="3:27" s="101" customFormat="1" x14ac:dyDescent="0.25">
      <c r="C796" s="268"/>
      <c r="D796" s="147"/>
      <c r="E796" s="148"/>
      <c r="F796" s="151"/>
      <c r="G796" s="148"/>
      <c r="H796" s="184"/>
      <c r="I796" s="151"/>
      <c r="J796" s="153"/>
      <c r="K796" s="147"/>
      <c r="L796" s="187"/>
      <c r="M796" s="147"/>
      <c r="N796" s="147"/>
      <c r="O796" s="187"/>
      <c r="P796" s="147"/>
      <c r="Q796" s="187"/>
      <c r="R796" s="154"/>
      <c r="S796" s="147"/>
      <c r="T796" s="154"/>
      <c r="U796" s="147"/>
      <c r="V796" s="149"/>
      <c r="W796" s="188"/>
      <c r="X796" s="147"/>
      <c r="Y796" s="147"/>
      <c r="Z796" s="147"/>
      <c r="AA796" s="147"/>
    </row>
    <row r="797" spans="3:27" s="101" customFormat="1" x14ac:dyDescent="0.25">
      <c r="C797" s="268"/>
      <c r="D797" s="147"/>
      <c r="E797" s="148"/>
      <c r="F797" s="151"/>
      <c r="G797" s="148"/>
      <c r="H797" s="184"/>
      <c r="I797" s="151"/>
      <c r="J797" s="153"/>
      <c r="K797" s="147"/>
      <c r="L797" s="187"/>
      <c r="M797" s="147"/>
      <c r="N797" s="147"/>
      <c r="O797" s="187"/>
      <c r="P797" s="147"/>
      <c r="Q797" s="187"/>
      <c r="R797" s="154"/>
      <c r="S797" s="147"/>
      <c r="T797" s="154"/>
      <c r="U797" s="147"/>
      <c r="V797" s="149"/>
      <c r="W797" s="188"/>
      <c r="X797" s="147"/>
      <c r="Y797" s="147"/>
      <c r="Z797" s="147"/>
      <c r="AA797" s="147"/>
    </row>
    <row r="798" spans="3:27" s="101" customFormat="1" x14ac:dyDescent="0.25">
      <c r="C798" s="268"/>
      <c r="D798" s="147"/>
      <c r="E798" s="148"/>
      <c r="F798" s="151"/>
      <c r="G798" s="148"/>
      <c r="H798" s="184"/>
      <c r="I798" s="151"/>
      <c r="J798" s="153"/>
      <c r="K798" s="147"/>
      <c r="L798" s="187"/>
      <c r="M798" s="147"/>
      <c r="N798" s="147"/>
      <c r="O798" s="187"/>
      <c r="P798" s="147"/>
      <c r="Q798" s="187"/>
      <c r="R798" s="154"/>
      <c r="S798" s="147"/>
      <c r="T798" s="154"/>
      <c r="U798" s="147"/>
      <c r="V798" s="149"/>
      <c r="W798" s="188"/>
      <c r="X798" s="147"/>
      <c r="Y798" s="147"/>
      <c r="Z798" s="147"/>
      <c r="AA798" s="147"/>
    </row>
    <row r="799" spans="3:27" s="101" customFormat="1" x14ac:dyDescent="0.25">
      <c r="C799" s="268"/>
      <c r="D799" s="147"/>
      <c r="E799" s="148"/>
      <c r="F799" s="151"/>
      <c r="G799" s="148"/>
      <c r="H799" s="184"/>
      <c r="I799" s="151"/>
      <c r="J799" s="153"/>
      <c r="K799" s="147"/>
      <c r="L799" s="187"/>
      <c r="M799" s="147"/>
      <c r="N799" s="147"/>
      <c r="O799" s="187"/>
      <c r="P799" s="147"/>
      <c r="Q799" s="187"/>
      <c r="R799" s="154"/>
      <c r="S799" s="147"/>
      <c r="T799" s="154"/>
      <c r="U799" s="147"/>
      <c r="V799" s="149"/>
      <c r="W799" s="188"/>
      <c r="X799" s="147"/>
      <c r="Y799" s="147"/>
      <c r="Z799" s="147"/>
      <c r="AA799" s="147"/>
    </row>
    <row r="800" spans="3:27" s="101" customFormat="1" x14ac:dyDescent="0.25">
      <c r="C800" s="268"/>
      <c r="D800" s="147"/>
      <c r="E800" s="148"/>
      <c r="F800" s="151"/>
      <c r="G800" s="148"/>
      <c r="H800" s="184"/>
      <c r="I800" s="151"/>
      <c r="J800" s="153"/>
      <c r="K800" s="147"/>
      <c r="L800" s="187"/>
      <c r="M800" s="147"/>
      <c r="N800" s="147"/>
      <c r="O800" s="187"/>
      <c r="P800" s="147"/>
      <c r="Q800" s="187"/>
      <c r="R800" s="154"/>
      <c r="S800" s="147"/>
      <c r="T800" s="154"/>
      <c r="U800" s="147"/>
      <c r="V800" s="149"/>
      <c r="W800" s="188"/>
      <c r="X800" s="147"/>
      <c r="Y800" s="147"/>
      <c r="Z800" s="147"/>
      <c r="AA800" s="147"/>
    </row>
    <row r="801" spans="3:28" s="101" customFormat="1" x14ac:dyDescent="0.25">
      <c r="C801" s="268"/>
      <c r="D801" s="147"/>
      <c r="E801" s="148"/>
      <c r="F801" s="151"/>
      <c r="G801" s="148"/>
      <c r="H801" s="184"/>
      <c r="I801" s="151"/>
      <c r="J801" s="153"/>
      <c r="K801" s="147"/>
      <c r="L801" s="187"/>
      <c r="M801" s="147"/>
      <c r="N801" s="147"/>
      <c r="O801" s="187"/>
      <c r="P801" s="147"/>
      <c r="Q801" s="187"/>
      <c r="R801" s="154"/>
      <c r="S801" s="147"/>
      <c r="T801" s="154"/>
      <c r="U801" s="147"/>
      <c r="V801" s="149"/>
      <c r="W801" s="188"/>
      <c r="X801" s="147"/>
      <c r="Y801" s="147"/>
      <c r="Z801" s="147"/>
      <c r="AA801" s="147"/>
    </row>
    <row r="802" spans="3:28" s="101" customFormat="1" x14ac:dyDescent="0.25">
      <c r="C802" s="268"/>
      <c r="D802" s="147"/>
      <c r="E802" s="148"/>
      <c r="F802" s="151"/>
      <c r="G802" s="148"/>
      <c r="H802" s="184"/>
      <c r="I802" s="151"/>
      <c r="J802" s="153"/>
      <c r="K802" s="147"/>
      <c r="L802" s="187"/>
      <c r="M802" s="147"/>
      <c r="N802" s="147"/>
      <c r="O802" s="187"/>
      <c r="P802" s="147"/>
      <c r="Q802" s="187"/>
      <c r="R802" s="154"/>
      <c r="S802" s="147"/>
      <c r="T802" s="154"/>
      <c r="U802" s="147"/>
      <c r="V802" s="149"/>
      <c r="W802" s="188"/>
      <c r="X802" s="147"/>
      <c r="Y802" s="147"/>
      <c r="Z802" s="147"/>
      <c r="AA802" s="147"/>
    </row>
    <row r="803" spans="3:28" s="101" customFormat="1" x14ac:dyDescent="0.25">
      <c r="C803" s="268"/>
      <c r="D803" s="147"/>
      <c r="E803" s="148"/>
      <c r="F803" s="151"/>
      <c r="G803" s="148"/>
      <c r="H803" s="184"/>
      <c r="I803" s="151"/>
      <c r="J803" s="153"/>
      <c r="K803" s="147"/>
      <c r="L803" s="187"/>
      <c r="M803" s="147"/>
      <c r="N803" s="147"/>
      <c r="O803" s="187"/>
      <c r="P803" s="147"/>
      <c r="Q803" s="187"/>
      <c r="R803" s="154"/>
      <c r="S803" s="147"/>
      <c r="T803" s="154"/>
      <c r="U803" s="147"/>
      <c r="V803" s="149"/>
      <c r="W803" s="188"/>
      <c r="X803" s="147"/>
      <c r="Y803" s="147"/>
      <c r="Z803" s="147"/>
      <c r="AA803" s="147"/>
    </row>
    <row r="804" spans="3:28" s="101" customFormat="1" x14ac:dyDescent="0.25">
      <c r="C804" s="268"/>
      <c r="D804" s="147"/>
      <c r="E804" s="148"/>
      <c r="F804" s="151"/>
      <c r="G804" s="148"/>
      <c r="H804" s="184"/>
      <c r="I804" s="151"/>
      <c r="J804" s="153"/>
      <c r="K804" s="147"/>
      <c r="L804" s="187"/>
      <c r="M804" s="147"/>
      <c r="N804" s="147"/>
      <c r="O804" s="187"/>
      <c r="P804" s="147"/>
      <c r="Q804" s="187"/>
      <c r="R804" s="154"/>
      <c r="S804" s="147"/>
      <c r="T804" s="154"/>
      <c r="U804" s="147"/>
      <c r="V804" s="149"/>
      <c r="W804" s="188"/>
      <c r="X804" s="147"/>
      <c r="Y804" s="147"/>
      <c r="Z804" s="147"/>
      <c r="AA804" s="147"/>
    </row>
    <row r="805" spans="3:28" s="101" customFormat="1" x14ac:dyDescent="0.25">
      <c r="C805" s="268"/>
      <c r="D805" s="147"/>
      <c r="E805" s="148"/>
      <c r="F805" s="151"/>
      <c r="G805" s="148"/>
      <c r="H805" s="184"/>
      <c r="I805" s="151"/>
      <c r="J805" s="153"/>
      <c r="K805" s="147"/>
      <c r="L805" s="187"/>
      <c r="M805" s="147"/>
      <c r="N805" s="147"/>
      <c r="O805" s="187"/>
      <c r="P805" s="147"/>
      <c r="Q805" s="187"/>
      <c r="R805" s="154"/>
      <c r="S805" s="147"/>
      <c r="T805" s="154"/>
      <c r="U805" s="147"/>
      <c r="V805" s="149"/>
      <c r="W805" s="188"/>
      <c r="X805" s="147"/>
      <c r="Y805" s="147"/>
      <c r="Z805" s="147"/>
      <c r="AA805" s="147"/>
    </row>
    <row r="806" spans="3:28" s="101" customFormat="1" x14ac:dyDescent="0.25">
      <c r="C806" s="268"/>
      <c r="D806" s="147"/>
      <c r="E806" s="148"/>
      <c r="F806" s="151"/>
      <c r="G806" s="148"/>
      <c r="H806" s="184"/>
      <c r="I806" s="151"/>
      <c r="J806" s="153"/>
      <c r="K806" s="147"/>
      <c r="L806" s="187"/>
      <c r="M806" s="147"/>
      <c r="N806" s="147"/>
      <c r="O806" s="187"/>
      <c r="P806" s="147"/>
      <c r="Q806" s="187"/>
      <c r="R806" s="154"/>
      <c r="S806" s="147"/>
      <c r="T806" s="154"/>
      <c r="U806" s="147"/>
      <c r="V806" s="149"/>
      <c r="W806" s="188"/>
      <c r="X806" s="147"/>
      <c r="Y806" s="147"/>
      <c r="Z806" s="147"/>
      <c r="AA806" s="147"/>
    </row>
    <row r="807" spans="3:28" s="101" customFormat="1" x14ac:dyDescent="0.25">
      <c r="C807" s="268"/>
      <c r="D807" s="147"/>
      <c r="E807" s="148"/>
      <c r="F807" s="151"/>
      <c r="G807" s="148"/>
      <c r="H807" s="184"/>
      <c r="I807" s="151"/>
      <c r="J807" s="153"/>
      <c r="K807" s="147"/>
      <c r="L807" s="187"/>
      <c r="M807" s="147"/>
      <c r="N807" s="147"/>
      <c r="O807" s="187"/>
      <c r="P807" s="147"/>
      <c r="Q807" s="187"/>
      <c r="R807" s="154"/>
      <c r="S807" s="147"/>
      <c r="T807" s="154"/>
      <c r="U807" s="147"/>
      <c r="V807" s="149"/>
      <c r="W807" s="188"/>
      <c r="X807" s="147"/>
      <c r="Y807" s="147"/>
      <c r="Z807" s="147"/>
      <c r="AA807" s="147"/>
    </row>
    <row r="808" spans="3:28" s="101" customFormat="1" x14ac:dyDescent="0.25">
      <c r="C808" s="268"/>
      <c r="D808" s="147"/>
      <c r="E808" s="148"/>
      <c r="F808" s="151"/>
      <c r="G808" s="148"/>
      <c r="H808" s="184"/>
      <c r="I808" s="151"/>
      <c r="J808" s="153"/>
      <c r="K808" s="147"/>
      <c r="L808" s="187"/>
      <c r="M808" s="147"/>
      <c r="N808" s="147"/>
      <c r="O808" s="187"/>
      <c r="P808" s="147"/>
      <c r="Q808" s="187"/>
      <c r="R808" s="154"/>
      <c r="S808" s="147"/>
      <c r="T808" s="154"/>
      <c r="U808" s="147"/>
      <c r="V808" s="149"/>
      <c r="W808" s="188"/>
      <c r="X808" s="147"/>
      <c r="Y808" s="147"/>
      <c r="Z808" s="147"/>
      <c r="AA808" s="147"/>
    </row>
    <row r="809" spans="3:28" s="101" customFormat="1" x14ac:dyDescent="0.25">
      <c r="C809" s="268"/>
      <c r="D809" s="147"/>
      <c r="E809" s="148"/>
      <c r="F809" s="151"/>
      <c r="G809" s="148"/>
      <c r="H809" s="184"/>
      <c r="I809" s="151"/>
      <c r="J809" s="153"/>
      <c r="K809" s="147"/>
      <c r="L809" s="187"/>
      <c r="M809" s="147"/>
      <c r="N809" s="147"/>
      <c r="O809" s="187"/>
      <c r="P809" s="147"/>
      <c r="Q809" s="187"/>
      <c r="R809" s="154"/>
      <c r="S809" s="147"/>
      <c r="T809" s="154"/>
      <c r="U809" s="147"/>
      <c r="V809" s="149"/>
      <c r="W809" s="188"/>
      <c r="X809" s="147"/>
      <c r="Y809" s="147"/>
      <c r="Z809" s="147"/>
      <c r="AA809" s="147"/>
    </row>
    <row r="810" spans="3:28" s="101" customFormat="1" x14ac:dyDescent="0.25">
      <c r="C810" s="268"/>
      <c r="D810" s="147"/>
      <c r="E810" s="148"/>
      <c r="F810" s="151"/>
      <c r="G810" s="148"/>
      <c r="H810" s="184"/>
      <c r="I810" s="151"/>
      <c r="J810" s="153"/>
      <c r="K810" s="147"/>
      <c r="L810" s="187"/>
      <c r="M810" s="147"/>
      <c r="N810" s="147"/>
      <c r="O810" s="187"/>
      <c r="P810" s="147"/>
      <c r="Q810" s="187"/>
      <c r="R810" s="154"/>
      <c r="S810" s="147"/>
      <c r="T810" s="154"/>
      <c r="U810" s="147"/>
      <c r="V810" s="149"/>
      <c r="W810" s="188"/>
      <c r="X810" s="147"/>
      <c r="Y810" s="147"/>
      <c r="Z810" s="147"/>
      <c r="AA810" s="147"/>
    </row>
    <row r="811" spans="3:28" s="101" customFormat="1" x14ac:dyDescent="0.25">
      <c r="C811" s="268"/>
      <c r="D811" s="147"/>
      <c r="E811" s="148"/>
      <c r="F811" s="151"/>
      <c r="G811" s="148"/>
      <c r="H811" s="184"/>
      <c r="I811" s="151"/>
      <c r="J811" s="153"/>
      <c r="K811" s="147"/>
      <c r="L811" s="187"/>
      <c r="M811" s="147"/>
      <c r="N811" s="147"/>
      <c r="O811" s="187"/>
      <c r="P811" s="147"/>
      <c r="Q811" s="187"/>
      <c r="R811" s="154"/>
      <c r="S811" s="147"/>
      <c r="T811" s="154"/>
      <c r="U811" s="147"/>
      <c r="V811" s="149"/>
      <c r="W811" s="188"/>
      <c r="X811" s="147"/>
      <c r="Y811" s="147"/>
      <c r="Z811" s="147"/>
      <c r="AA811" s="147"/>
    </row>
    <row r="812" spans="3:28" s="101" customFormat="1" x14ac:dyDescent="0.25">
      <c r="C812" s="268"/>
      <c r="D812" s="147"/>
      <c r="E812" s="148"/>
      <c r="F812" s="151"/>
      <c r="G812" s="148"/>
      <c r="H812" s="184"/>
      <c r="I812" s="151"/>
      <c r="J812" s="153"/>
      <c r="K812" s="147"/>
      <c r="L812" s="187"/>
      <c r="M812" s="147"/>
      <c r="N812" s="147"/>
      <c r="O812" s="187"/>
      <c r="P812" s="147"/>
      <c r="Q812" s="187"/>
      <c r="R812" s="154"/>
      <c r="S812" s="147"/>
      <c r="T812" s="154"/>
      <c r="U812" s="147"/>
      <c r="V812" s="149"/>
      <c r="W812" s="188"/>
      <c r="X812" s="147"/>
      <c r="Y812" s="147"/>
      <c r="Z812" s="147"/>
      <c r="AA812" s="147"/>
    </row>
    <row r="813" spans="3:28" s="101" customFormat="1" x14ac:dyDescent="0.25">
      <c r="C813" s="268"/>
      <c r="D813" s="147"/>
      <c r="E813" s="148"/>
      <c r="F813" s="151"/>
      <c r="G813" s="148"/>
      <c r="H813" s="184"/>
      <c r="I813" s="151"/>
      <c r="J813" s="153"/>
      <c r="K813" s="147"/>
      <c r="L813" s="187"/>
      <c r="M813" s="147"/>
      <c r="N813" s="147"/>
      <c r="O813" s="187"/>
      <c r="P813" s="147"/>
      <c r="Q813" s="187"/>
      <c r="R813" s="154"/>
      <c r="S813" s="147"/>
      <c r="T813" s="154"/>
      <c r="U813" s="147"/>
      <c r="V813" s="149"/>
      <c r="W813" s="188"/>
      <c r="X813" s="147"/>
      <c r="Y813" s="147"/>
      <c r="Z813" s="147"/>
      <c r="AA813" s="147"/>
      <c r="AB813" s="157"/>
    </row>
    <row r="814" spans="3:28" s="101" customFormat="1" x14ac:dyDescent="0.25">
      <c r="C814" s="268"/>
      <c r="D814" s="147"/>
      <c r="E814" s="148"/>
      <c r="F814" s="151"/>
      <c r="G814" s="148"/>
      <c r="H814" s="184"/>
      <c r="I814" s="151"/>
      <c r="J814" s="153"/>
      <c r="K814" s="147"/>
      <c r="L814" s="187"/>
      <c r="M814" s="147"/>
      <c r="N814" s="147"/>
      <c r="O814" s="187"/>
      <c r="P814" s="147"/>
      <c r="Q814" s="187"/>
      <c r="R814" s="154"/>
      <c r="S814" s="147"/>
      <c r="T814" s="154"/>
      <c r="U814" s="147"/>
      <c r="V814" s="149"/>
      <c r="W814" s="188"/>
      <c r="X814" s="147"/>
      <c r="Y814" s="147"/>
      <c r="Z814" s="147"/>
      <c r="AA814" s="147"/>
      <c r="AB814" s="157"/>
    </row>
    <row r="815" spans="3:28" s="101" customFormat="1" x14ac:dyDescent="0.25">
      <c r="C815" s="268"/>
      <c r="D815" s="147"/>
      <c r="E815" s="148"/>
      <c r="F815" s="151"/>
      <c r="G815" s="148"/>
      <c r="H815" s="184"/>
      <c r="I815" s="151"/>
      <c r="J815" s="153"/>
      <c r="K815" s="147"/>
      <c r="L815" s="187"/>
      <c r="M815" s="147"/>
      <c r="N815" s="147"/>
      <c r="O815" s="187"/>
      <c r="P815" s="147"/>
      <c r="Q815" s="187"/>
      <c r="R815" s="154"/>
      <c r="S815" s="147"/>
      <c r="T815" s="154"/>
      <c r="U815" s="147"/>
      <c r="V815" s="149"/>
      <c r="W815" s="188"/>
      <c r="X815" s="147"/>
      <c r="Y815" s="147"/>
      <c r="Z815" s="147"/>
      <c r="AA815" s="147"/>
      <c r="AB815" s="157"/>
    </row>
    <row r="816" spans="3:28" s="101" customFormat="1" x14ac:dyDescent="0.25">
      <c r="C816" s="268"/>
      <c r="D816" s="147"/>
      <c r="E816" s="148"/>
      <c r="F816" s="151"/>
      <c r="G816" s="148"/>
      <c r="H816" s="184"/>
      <c r="I816" s="151"/>
      <c r="J816" s="153"/>
      <c r="K816" s="147"/>
      <c r="L816" s="187"/>
      <c r="M816" s="147"/>
      <c r="N816" s="147"/>
      <c r="O816" s="187"/>
      <c r="P816" s="147"/>
      <c r="Q816" s="187"/>
      <c r="R816" s="154"/>
      <c r="S816" s="147"/>
      <c r="T816" s="154"/>
      <c r="U816" s="147"/>
      <c r="V816" s="149"/>
      <c r="W816" s="188"/>
      <c r="X816" s="147"/>
      <c r="Y816" s="147"/>
      <c r="Z816" s="147"/>
      <c r="AA816" s="147"/>
      <c r="AB816" s="157"/>
    </row>
    <row r="817" spans="3:28" s="101" customFormat="1" x14ac:dyDescent="0.25">
      <c r="C817" s="268"/>
      <c r="D817" s="147"/>
      <c r="E817" s="148"/>
      <c r="F817" s="151"/>
      <c r="G817" s="148"/>
      <c r="H817" s="184"/>
      <c r="I817" s="151"/>
      <c r="J817" s="153"/>
      <c r="K817" s="147"/>
      <c r="L817" s="187"/>
      <c r="M817" s="147"/>
      <c r="N817" s="147"/>
      <c r="O817" s="187"/>
      <c r="P817" s="147"/>
      <c r="Q817" s="187"/>
      <c r="R817" s="154"/>
      <c r="S817" s="147"/>
      <c r="T817" s="154"/>
      <c r="U817" s="147"/>
      <c r="V817" s="149"/>
      <c r="W817" s="188"/>
      <c r="X817" s="147"/>
      <c r="Y817" s="147"/>
      <c r="Z817" s="147"/>
      <c r="AA817" s="147"/>
      <c r="AB817" s="157"/>
    </row>
    <row r="818" spans="3:28" s="101" customFormat="1" x14ac:dyDescent="0.25">
      <c r="C818" s="268"/>
      <c r="D818" s="147"/>
      <c r="E818" s="148"/>
      <c r="F818" s="151"/>
      <c r="G818" s="148"/>
      <c r="H818" s="184"/>
      <c r="I818" s="151"/>
      <c r="J818" s="153"/>
      <c r="K818" s="147"/>
      <c r="L818" s="187"/>
      <c r="M818" s="147"/>
      <c r="N818" s="147"/>
      <c r="O818" s="187"/>
      <c r="P818" s="147"/>
      <c r="Q818" s="187"/>
      <c r="R818" s="154"/>
      <c r="S818" s="147"/>
      <c r="T818" s="154"/>
      <c r="U818" s="147"/>
      <c r="V818" s="149"/>
      <c r="W818" s="188"/>
      <c r="X818" s="147"/>
      <c r="Y818" s="147"/>
      <c r="Z818" s="147"/>
      <c r="AA818" s="147"/>
      <c r="AB818" s="157"/>
    </row>
    <row r="819" spans="3:28" s="101" customFormat="1" x14ac:dyDescent="0.25">
      <c r="C819" s="268"/>
      <c r="D819" s="147"/>
      <c r="E819" s="148"/>
      <c r="F819" s="151"/>
      <c r="G819" s="148"/>
      <c r="H819" s="184"/>
      <c r="I819" s="151"/>
      <c r="J819" s="153"/>
      <c r="K819" s="147"/>
      <c r="L819" s="187"/>
      <c r="M819" s="147"/>
      <c r="N819" s="147"/>
      <c r="O819" s="187"/>
      <c r="P819" s="147"/>
      <c r="Q819" s="187"/>
      <c r="R819" s="154"/>
      <c r="S819" s="147"/>
      <c r="T819" s="154"/>
      <c r="U819" s="147"/>
      <c r="V819" s="149"/>
      <c r="W819" s="188"/>
      <c r="X819" s="147"/>
      <c r="Y819" s="147"/>
      <c r="Z819" s="147"/>
      <c r="AA819" s="147"/>
      <c r="AB819" s="157"/>
    </row>
    <row r="820" spans="3:28" s="101" customFormat="1" x14ac:dyDescent="0.25">
      <c r="C820" s="268"/>
      <c r="D820" s="147"/>
      <c r="E820" s="148"/>
      <c r="F820" s="151"/>
      <c r="G820" s="148"/>
      <c r="H820" s="184"/>
      <c r="I820" s="151"/>
      <c r="J820" s="153"/>
      <c r="K820" s="147"/>
      <c r="L820" s="187"/>
      <c r="M820" s="147"/>
      <c r="N820" s="147"/>
      <c r="O820" s="187"/>
      <c r="P820" s="147"/>
      <c r="Q820" s="187"/>
      <c r="R820" s="154"/>
      <c r="S820" s="147"/>
      <c r="T820" s="154"/>
      <c r="U820" s="147"/>
      <c r="V820" s="149"/>
      <c r="W820" s="188"/>
      <c r="X820" s="147"/>
      <c r="Y820" s="147"/>
      <c r="Z820" s="147"/>
      <c r="AA820" s="147"/>
      <c r="AB820" s="157"/>
    </row>
    <row r="821" spans="3:28" s="101" customFormat="1" x14ac:dyDescent="0.25">
      <c r="C821" s="268"/>
      <c r="D821" s="147"/>
      <c r="E821" s="148"/>
      <c r="F821" s="151"/>
      <c r="G821" s="148"/>
      <c r="H821" s="184"/>
      <c r="I821" s="151"/>
      <c r="J821" s="153"/>
      <c r="K821" s="147"/>
      <c r="L821" s="187"/>
      <c r="M821" s="147"/>
      <c r="N821" s="147"/>
      <c r="O821" s="187"/>
      <c r="P821" s="147"/>
      <c r="Q821" s="187"/>
      <c r="R821" s="154"/>
      <c r="S821" s="147"/>
      <c r="T821" s="154"/>
      <c r="U821" s="147"/>
      <c r="V821" s="149"/>
      <c r="W821" s="188"/>
      <c r="X821" s="147"/>
      <c r="Y821" s="147"/>
      <c r="Z821" s="147"/>
      <c r="AA821" s="147"/>
      <c r="AB821" s="157"/>
    </row>
    <row r="822" spans="3:28" s="101" customFormat="1" x14ac:dyDescent="0.25">
      <c r="C822" s="268"/>
      <c r="D822" s="147"/>
      <c r="E822" s="148"/>
      <c r="F822" s="151"/>
      <c r="G822" s="148"/>
      <c r="H822" s="184"/>
      <c r="I822" s="151"/>
      <c r="J822" s="153"/>
      <c r="K822" s="147"/>
      <c r="L822" s="187"/>
      <c r="M822" s="147"/>
      <c r="N822" s="147"/>
      <c r="O822" s="187"/>
      <c r="P822" s="147"/>
      <c r="Q822" s="187"/>
      <c r="R822" s="154"/>
      <c r="S822" s="147"/>
      <c r="T822" s="154"/>
      <c r="U822" s="147"/>
      <c r="V822" s="149"/>
      <c r="W822" s="188"/>
      <c r="X822" s="147"/>
      <c r="Y822" s="147"/>
      <c r="Z822" s="147"/>
      <c r="AA822" s="147"/>
      <c r="AB822" s="157"/>
    </row>
    <row r="823" spans="3:28" s="101" customFormat="1" x14ac:dyDescent="0.25">
      <c r="C823" s="268"/>
      <c r="D823" s="147"/>
      <c r="E823" s="148"/>
      <c r="F823" s="151"/>
      <c r="G823" s="148"/>
      <c r="H823" s="184"/>
      <c r="I823" s="151"/>
      <c r="J823" s="153"/>
      <c r="K823" s="147"/>
      <c r="L823" s="187"/>
      <c r="M823" s="147"/>
      <c r="N823" s="147"/>
      <c r="O823" s="187"/>
      <c r="P823" s="147"/>
      <c r="Q823" s="187"/>
      <c r="R823" s="154"/>
      <c r="S823" s="147"/>
      <c r="T823" s="154"/>
      <c r="U823" s="147"/>
      <c r="V823" s="149"/>
      <c r="W823" s="188"/>
      <c r="X823" s="147"/>
      <c r="Y823" s="147"/>
      <c r="Z823" s="147"/>
      <c r="AA823" s="147"/>
      <c r="AB823" s="157"/>
    </row>
    <row r="824" spans="3:28" s="101" customFormat="1" x14ac:dyDescent="0.25">
      <c r="C824" s="268"/>
      <c r="D824" s="147"/>
      <c r="E824" s="148"/>
      <c r="F824" s="151"/>
      <c r="G824" s="148"/>
      <c r="H824" s="184"/>
      <c r="I824" s="151"/>
      <c r="J824" s="153"/>
      <c r="K824" s="147"/>
      <c r="L824" s="187"/>
      <c r="M824" s="147"/>
      <c r="N824" s="147"/>
      <c r="O824" s="187"/>
      <c r="P824" s="147"/>
      <c r="Q824" s="187"/>
      <c r="R824" s="154"/>
      <c r="S824" s="147"/>
      <c r="T824" s="154"/>
      <c r="U824" s="147"/>
      <c r="V824" s="149"/>
      <c r="W824" s="188"/>
      <c r="X824" s="147"/>
      <c r="Y824" s="147"/>
      <c r="Z824" s="147"/>
      <c r="AA824" s="147"/>
    </row>
    <row r="825" spans="3:28" s="101" customFormat="1" x14ac:dyDescent="0.25">
      <c r="C825" s="268"/>
      <c r="D825" s="147"/>
      <c r="E825" s="148"/>
      <c r="F825" s="151"/>
      <c r="G825" s="148"/>
      <c r="H825" s="184"/>
      <c r="I825" s="151"/>
      <c r="J825" s="153"/>
      <c r="K825" s="147"/>
      <c r="L825" s="187"/>
      <c r="M825" s="147"/>
      <c r="N825" s="147"/>
      <c r="O825" s="187"/>
      <c r="P825" s="147"/>
      <c r="Q825" s="187"/>
      <c r="R825" s="154"/>
      <c r="S825" s="147"/>
      <c r="T825" s="154"/>
      <c r="U825" s="147"/>
      <c r="V825" s="149"/>
      <c r="W825" s="188"/>
      <c r="X825" s="147"/>
      <c r="Y825" s="147"/>
      <c r="Z825" s="147"/>
      <c r="AA825" s="147"/>
      <c r="AB825" s="157"/>
    </row>
    <row r="826" spans="3:28" s="101" customFormat="1" x14ac:dyDescent="0.25">
      <c r="C826" s="268"/>
      <c r="D826" s="147"/>
      <c r="E826" s="148"/>
      <c r="F826" s="151"/>
      <c r="G826" s="148"/>
      <c r="H826" s="184"/>
      <c r="I826" s="151"/>
      <c r="J826" s="153"/>
      <c r="K826" s="147"/>
      <c r="L826" s="187"/>
      <c r="M826" s="147"/>
      <c r="N826" s="147"/>
      <c r="O826" s="187"/>
      <c r="P826" s="147"/>
      <c r="Q826" s="187"/>
      <c r="R826" s="154"/>
      <c r="S826" s="147"/>
      <c r="T826" s="154"/>
      <c r="U826" s="147"/>
      <c r="V826" s="149"/>
      <c r="W826" s="188"/>
      <c r="X826" s="147"/>
      <c r="Y826" s="147"/>
      <c r="Z826" s="147"/>
      <c r="AA826" s="147"/>
    </row>
    <row r="827" spans="3:28" s="101" customFormat="1" x14ac:dyDescent="0.25">
      <c r="C827" s="268"/>
      <c r="D827" s="147"/>
      <c r="E827" s="148"/>
      <c r="F827" s="151"/>
      <c r="G827" s="148"/>
      <c r="H827" s="184"/>
      <c r="I827" s="151"/>
      <c r="J827" s="153"/>
      <c r="K827" s="147"/>
      <c r="L827" s="187"/>
      <c r="M827" s="147"/>
      <c r="N827" s="147"/>
      <c r="O827" s="187"/>
      <c r="P827" s="147"/>
      <c r="Q827" s="187"/>
      <c r="R827" s="154"/>
      <c r="S827" s="147"/>
      <c r="T827" s="154"/>
      <c r="U827" s="147"/>
      <c r="V827" s="149"/>
      <c r="W827" s="188"/>
      <c r="X827" s="147"/>
      <c r="Y827" s="147"/>
      <c r="Z827" s="147"/>
      <c r="AA827" s="147"/>
    </row>
    <row r="828" spans="3:28" s="101" customFormat="1" x14ac:dyDescent="0.25">
      <c r="C828" s="268"/>
      <c r="D828" s="147"/>
      <c r="E828" s="148"/>
      <c r="F828" s="151"/>
      <c r="G828" s="148"/>
      <c r="H828" s="184"/>
      <c r="I828" s="151"/>
      <c r="J828" s="153"/>
      <c r="K828" s="147"/>
      <c r="L828" s="187"/>
      <c r="M828" s="147"/>
      <c r="N828" s="147"/>
      <c r="O828" s="187"/>
      <c r="P828" s="147"/>
      <c r="Q828" s="187"/>
      <c r="R828" s="154"/>
      <c r="S828" s="147"/>
      <c r="T828" s="154"/>
      <c r="U828" s="147"/>
      <c r="V828" s="149"/>
      <c r="W828" s="188"/>
      <c r="X828" s="147"/>
      <c r="Y828" s="147"/>
      <c r="Z828" s="147"/>
      <c r="AA828" s="147"/>
    </row>
    <row r="829" spans="3:28" s="101" customFormat="1" x14ac:dyDescent="0.25">
      <c r="C829" s="268"/>
      <c r="D829" s="147"/>
      <c r="E829" s="148"/>
      <c r="F829" s="151"/>
      <c r="G829" s="148"/>
      <c r="H829" s="184"/>
      <c r="I829" s="151"/>
      <c r="J829" s="153"/>
      <c r="K829" s="147"/>
      <c r="L829" s="187"/>
      <c r="M829" s="147"/>
      <c r="N829" s="147"/>
      <c r="O829" s="187"/>
      <c r="P829" s="147"/>
      <c r="Q829" s="187"/>
      <c r="R829" s="154"/>
      <c r="S829" s="147"/>
      <c r="T829" s="154"/>
      <c r="U829" s="147"/>
      <c r="V829" s="149"/>
      <c r="W829" s="188"/>
      <c r="X829" s="147"/>
      <c r="Y829" s="147"/>
      <c r="Z829" s="147"/>
      <c r="AA829" s="147"/>
    </row>
    <row r="830" spans="3:28" s="101" customFormat="1" x14ac:dyDescent="0.25">
      <c r="C830" s="268"/>
      <c r="D830" s="147"/>
      <c r="E830" s="148"/>
      <c r="F830" s="151"/>
      <c r="G830" s="148"/>
      <c r="H830" s="184"/>
      <c r="I830" s="151"/>
      <c r="J830" s="153"/>
      <c r="K830" s="147"/>
      <c r="L830" s="187"/>
      <c r="M830" s="147"/>
      <c r="N830" s="147"/>
      <c r="O830" s="187"/>
      <c r="P830" s="147"/>
      <c r="Q830" s="187"/>
      <c r="R830" s="154"/>
      <c r="S830" s="147"/>
      <c r="T830" s="154"/>
      <c r="U830" s="147"/>
      <c r="V830" s="149"/>
      <c r="W830" s="188"/>
      <c r="X830" s="147"/>
      <c r="Y830" s="147"/>
      <c r="Z830" s="147"/>
      <c r="AA830" s="147"/>
    </row>
    <row r="831" spans="3:28" s="101" customFormat="1" x14ac:dyDescent="0.25">
      <c r="C831" s="268"/>
      <c r="D831" s="147"/>
      <c r="E831" s="148"/>
      <c r="F831" s="151"/>
      <c r="G831" s="148"/>
      <c r="H831" s="184"/>
      <c r="I831" s="151"/>
      <c r="J831" s="153"/>
      <c r="K831" s="147"/>
      <c r="L831" s="187"/>
      <c r="M831" s="147"/>
      <c r="N831" s="147"/>
      <c r="O831" s="187"/>
      <c r="P831" s="147"/>
      <c r="Q831" s="187"/>
      <c r="R831" s="154"/>
      <c r="S831" s="147"/>
      <c r="T831" s="154"/>
      <c r="U831" s="147"/>
      <c r="V831" s="149"/>
      <c r="W831" s="188"/>
      <c r="X831" s="147"/>
      <c r="Y831" s="147"/>
      <c r="Z831" s="147"/>
      <c r="AA831" s="147"/>
    </row>
    <row r="832" spans="3:28" s="101" customFormat="1" x14ac:dyDescent="0.25">
      <c r="C832" s="268"/>
      <c r="D832" s="147"/>
      <c r="E832" s="148"/>
      <c r="F832" s="151"/>
      <c r="G832" s="148"/>
      <c r="H832" s="184"/>
      <c r="I832" s="151"/>
      <c r="J832" s="153"/>
      <c r="K832" s="147"/>
      <c r="L832" s="187"/>
      <c r="M832" s="147"/>
      <c r="N832" s="147"/>
      <c r="O832" s="187"/>
      <c r="P832" s="147"/>
      <c r="Q832" s="187"/>
      <c r="R832" s="154"/>
      <c r="S832" s="147"/>
      <c r="T832" s="154"/>
      <c r="U832" s="147"/>
      <c r="V832" s="149"/>
      <c r="W832" s="188"/>
      <c r="X832" s="147"/>
      <c r="Y832" s="147"/>
      <c r="Z832" s="147"/>
      <c r="AA832" s="147"/>
    </row>
    <row r="833" spans="3:27" s="101" customFormat="1" x14ac:dyDescent="0.25">
      <c r="C833" s="268"/>
      <c r="D833" s="147"/>
      <c r="E833" s="148"/>
      <c r="F833" s="151"/>
      <c r="G833" s="148"/>
      <c r="H833" s="184"/>
      <c r="I833" s="151"/>
      <c r="J833" s="153"/>
      <c r="K833" s="147"/>
      <c r="L833" s="187"/>
      <c r="M833" s="147"/>
      <c r="N833" s="147"/>
      <c r="O833" s="187"/>
      <c r="P833" s="147"/>
      <c r="Q833" s="187"/>
      <c r="R833" s="154"/>
      <c r="S833" s="147"/>
      <c r="T833" s="154"/>
      <c r="U833" s="147"/>
      <c r="V833" s="149"/>
      <c r="W833" s="188"/>
      <c r="X833" s="147"/>
      <c r="Y833" s="147"/>
      <c r="Z833" s="147"/>
      <c r="AA833" s="147"/>
    </row>
    <row r="834" spans="3:27" s="101" customFormat="1" x14ac:dyDescent="0.25">
      <c r="C834" s="268"/>
      <c r="D834" s="147"/>
      <c r="E834" s="148"/>
      <c r="F834" s="151"/>
      <c r="G834" s="148"/>
      <c r="H834" s="184"/>
      <c r="I834" s="151"/>
      <c r="J834" s="153"/>
      <c r="K834" s="147"/>
      <c r="L834" s="187"/>
      <c r="M834" s="147"/>
      <c r="N834" s="147"/>
      <c r="O834" s="187"/>
      <c r="P834" s="147"/>
      <c r="Q834" s="187"/>
      <c r="R834" s="154"/>
      <c r="S834" s="147"/>
      <c r="T834" s="154"/>
      <c r="U834" s="147"/>
      <c r="V834" s="149"/>
      <c r="W834" s="188"/>
      <c r="X834" s="147"/>
      <c r="Y834" s="147"/>
      <c r="Z834" s="147"/>
      <c r="AA834" s="147"/>
    </row>
    <row r="835" spans="3:27" s="101" customFormat="1" x14ac:dyDescent="0.25">
      <c r="C835" s="268"/>
      <c r="D835" s="147"/>
      <c r="E835" s="148"/>
      <c r="F835" s="151"/>
      <c r="G835" s="148"/>
      <c r="H835" s="184"/>
      <c r="I835" s="151"/>
      <c r="J835" s="153"/>
      <c r="K835" s="147"/>
      <c r="L835" s="187"/>
      <c r="M835" s="147"/>
      <c r="N835" s="147"/>
      <c r="O835" s="187"/>
      <c r="P835" s="147"/>
      <c r="Q835" s="187"/>
      <c r="R835" s="154"/>
      <c r="S835" s="147"/>
      <c r="T835" s="154"/>
      <c r="U835" s="147"/>
      <c r="V835" s="149"/>
      <c r="W835" s="188"/>
      <c r="X835" s="147"/>
      <c r="Y835" s="147"/>
      <c r="Z835" s="147"/>
      <c r="AA835" s="147"/>
    </row>
    <row r="836" spans="3:27" s="101" customFormat="1" x14ac:dyDescent="0.25">
      <c r="C836" s="268"/>
      <c r="D836" s="147"/>
      <c r="E836" s="148"/>
      <c r="F836" s="151"/>
      <c r="G836" s="148"/>
      <c r="H836" s="184"/>
      <c r="I836" s="151"/>
      <c r="J836" s="153"/>
      <c r="K836" s="147"/>
      <c r="L836" s="187"/>
      <c r="M836" s="147"/>
      <c r="N836" s="147"/>
      <c r="O836" s="187"/>
      <c r="P836" s="147"/>
      <c r="Q836" s="187"/>
      <c r="R836" s="154"/>
      <c r="S836" s="147"/>
      <c r="T836" s="154"/>
      <c r="U836" s="147"/>
      <c r="V836" s="149"/>
      <c r="W836" s="188"/>
      <c r="X836" s="147"/>
      <c r="Y836" s="147"/>
      <c r="Z836" s="147"/>
      <c r="AA836" s="147"/>
    </row>
    <row r="837" spans="3:27" s="101" customFormat="1" x14ac:dyDescent="0.25">
      <c r="C837" s="268"/>
      <c r="D837" s="147"/>
      <c r="E837" s="148"/>
      <c r="F837" s="151"/>
      <c r="G837" s="148"/>
      <c r="H837" s="184"/>
      <c r="I837" s="151"/>
      <c r="J837" s="153"/>
      <c r="K837" s="147"/>
      <c r="L837" s="187"/>
      <c r="M837" s="147"/>
      <c r="N837" s="147"/>
      <c r="O837" s="187"/>
      <c r="P837" s="147"/>
      <c r="Q837" s="187"/>
      <c r="R837" s="154"/>
      <c r="S837" s="147"/>
      <c r="T837" s="154"/>
      <c r="U837" s="147"/>
      <c r="V837" s="149"/>
      <c r="W837" s="188"/>
      <c r="X837" s="147"/>
      <c r="Y837" s="147"/>
      <c r="Z837" s="147"/>
      <c r="AA837" s="147"/>
    </row>
    <row r="838" spans="3:27" s="101" customFormat="1" x14ac:dyDescent="0.25">
      <c r="C838" s="268"/>
      <c r="D838" s="147"/>
      <c r="E838" s="148"/>
      <c r="F838" s="151"/>
      <c r="G838" s="148"/>
      <c r="H838" s="184"/>
      <c r="I838" s="151"/>
      <c r="J838" s="153"/>
      <c r="K838" s="147"/>
      <c r="L838" s="187"/>
      <c r="M838" s="147"/>
      <c r="N838" s="147"/>
      <c r="O838" s="187"/>
      <c r="P838" s="147"/>
      <c r="Q838" s="187"/>
      <c r="R838" s="154"/>
      <c r="S838" s="147"/>
      <c r="T838" s="154"/>
      <c r="U838" s="147"/>
      <c r="V838" s="149"/>
      <c r="W838" s="188"/>
      <c r="X838" s="147"/>
      <c r="Y838" s="147"/>
      <c r="Z838" s="147"/>
      <c r="AA838" s="147"/>
    </row>
    <row r="839" spans="3:27" s="101" customFormat="1" x14ac:dyDescent="0.25">
      <c r="C839" s="268"/>
      <c r="D839" s="147"/>
      <c r="E839" s="148"/>
      <c r="F839" s="151"/>
      <c r="G839" s="148"/>
      <c r="H839" s="184"/>
      <c r="I839" s="151"/>
      <c r="J839" s="153"/>
      <c r="K839" s="147"/>
      <c r="L839" s="187"/>
      <c r="M839" s="147"/>
      <c r="N839" s="147"/>
      <c r="O839" s="187"/>
      <c r="P839" s="147"/>
      <c r="Q839" s="187"/>
      <c r="R839" s="154"/>
      <c r="S839" s="147"/>
      <c r="T839" s="154"/>
      <c r="U839" s="147"/>
      <c r="V839" s="149"/>
      <c r="W839" s="188"/>
      <c r="X839" s="147"/>
      <c r="Y839" s="147"/>
      <c r="Z839" s="147"/>
      <c r="AA839" s="147"/>
    </row>
    <row r="840" spans="3:27" s="101" customFormat="1" x14ac:dyDescent="0.25">
      <c r="C840" s="268"/>
      <c r="D840" s="147"/>
      <c r="E840" s="148"/>
      <c r="F840" s="151"/>
      <c r="G840" s="148"/>
      <c r="H840" s="184"/>
      <c r="I840" s="151"/>
      <c r="J840" s="153"/>
      <c r="K840" s="147"/>
      <c r="L840" s="187"/>
      <c r="M840" s="147"/>
      <c r="N840" s="147"/>
      <c r="O840" s="187"/>
      <c r="P840" s="147"/>
      <c r="Q840" s="187"/>
      <c r="R840" s="154"/>
      <c r="S840" s="147"/>
      <c r="T840" s="154"/>
      <c r="U840" s="147"/>
      <c r="V840" s="149"/>
      <c r="W840" s="188"/>
      <c r="X840" s="147"/>
      <c r="Y840" s="147"/>
      <c r="Z840" s="147"/>
      <c r="AA840" s="147"/>
    </row>
    <row r="841" spans="3:27" s="101" customFormat="1" x14ac:dyDescent="0.25">
      <c r="C841" s="268"/>
      <c r="D841" s="147"/>
      <c r="E841" s="148"/>
      <c r="F841" s="151"/>
      <c r="G841" s="148"/>
      <c r="H841" s="184"/>
      <c r="I841" s="151"/>
      <c r="J841" s="153"/>
      <c r="K841" s="147"/>
      <c r="L841" s="187"/>
      <c r="M841" s="147"/>
      <c r="N841" s="147"/>
      <c r="O841" s="187"/>
      <c r="P841" s="147"/>
      <c r="Q841" s="187"/>
      <c r="R841" s="154"/>
      <c r="S841" s="147"/>
      <c r="T841" s="154"/>
      <c r="U841" s="147"/>
      <c r="V841" s="149"/>
      <c r="W841" s="188"/>
      <c r="X841" s="147"/>
      <c r="Y841" s="147"/>
      <c r="Z841" s="147"/>
      <c r="AA841" s="147"/>
    </row>
    <row r="842" spans="3:27" s="101" customFormat="1" x14ac:dyDescent="0.25">
      <c r="C842" s="268"/>
      <c r="D842" s="147"/>
      <c r="E842" s="148"/>
      <c r="F842" s="151"/>
      <c r="G842" s="148"/>
      <c r="H842" s="184"/>
      <c r="I842" s="151"/>
      <c r="J842" s="153"/>
      <c r="K842" s="147"/>
      <c r="L842" s="187"/>
      <c r="M842" s="147"/>
      <c r="N842" s="147"/>
      <c r="O842" s="187"/>
      <c r="P842" s="147"/>
      <c r="Q842" s="187"/>
      <c r="R842" s="158"/>
      <c r="S842" s="147"/>
      <c r="T842" s="154"/>
      <c r="U842" s="147"/>
      <c r="V842" s="149"/>
      <c r="W842" s="188"/>
      <c r="X842" s="147"/>
      <c r="Y842" s="147"/>
      <c r="Z842" s="147"/>
      <c r="AA842" s="147"/>
    </row>
    <row r="843" spans="3:27" s="101" customFormat="1" x14ac:dyDescent="0.25">
      <c r="C843" s="268"/>
      <c r="D843" s="147"/>
      <c r="E843" s="148"/>
      <c r="F843" s="151"/>
      <c r="G843" s="148"/>
      <c r="H843" s="184"/>
      <c r="I843" s="151"/>
      <c r="J843" s="153"/>
      <c r="K843" s="147"/>
      <c r="L843" s="187"/>
      <c r="M843" s="147"/>
      <c r="N843" s="147"/>
      <c r="O843" s="187"/>
      <c r="P843" s="147"/>
      <c r="Q843" s="187"/>
      <c r="R843" s="158"/>
      <c r="S843" s="147"/>
      <c r="T843" s="158"/>
      <c r="U843" s="147"/>
      <c r="V843" s="149"/>
      <c r="W843" s="188"/>
      <c r="X843" s="147"/>
      <c r="Y843" s="147"/>
      <c r="Z843" s="147"/>
      <c r="AA843" s="147"/>
    </row>
    <row r="844" spans="3:27" s="101" customFormat="1" x14ac:dyDescent="0.25">
      <c r="C844" s="268"/>
      <c r="D844" s="147"/>
      <c r="E844" s="148"/>
      <c r="F844" s="151"/>
      <c r="G844" s="148"/>
      <c r="H844" s="184"/>
      <c r="I844" s="151"/>
      <c r="J844" s="153"/>
      <c r="K844" s="147"/>
      <c r="L844" s="187"/>
      <c r="M844" s="147"/>
      <c r="N844" s="147"/>
      <c r="O844" s="187"/>
      <c r="P844" s="147"/>
      <c r="Q844" s="187"/>
      <c r="R844" s="158"/>
      <c r="S844" s="147"/>
      <c r="T844" s="154"/>
      <c r="U844" s="147"/>
      <c r="V844" s="149"/>
      <c r="W844" s="188"/>
      <c r="X844" s="147"/>
      <c r="Y844" s="147"/>
      <c r="Z844" s="147"/>
      <c r="AA844" s="147"/>
    </row>
    <row r="845" spans="3:27" s="101" customFormat="1" x14ac:dyDescent="0.25">
      <c r="C845" s="268"/>
      <c r="D845" s="147"/>
      <c r="E845" s="148"/>
      <c r="F845" s="151"/>
      <c r="G845" s="148"/>
      <c r="H845" s="184"/>
      <c r="I845" s="151"/>
      <c r="J845" s="153"/>
      <c r="K845" s="147"/>
      <c r="L845" s="187"/>
      <c r="M845" s="147"/>
      <c r="N845" s="147"/>
      <c r="O845" s="187"/>
      <c r="P845" s="147"/>
      <c r="Q845" s="187"/>
      <c r="R845" s="154"/>
      <c r="S845" s="147"/>
      <c r="T845" s="154"/>
      <c r="U845" s="147"/>
      <c r="V845" s="149"/>
      <c r="W845" s="188"/>
      <c r="X845" s="147"/>
      <c r="Y845" s="147"/>
      <c r="Z845" s="147"/>
      <c r="AA845" s="147"/>
    </row>
    <row r="846" spans="3:27" s="101" customFormat="1" x14ac:dyDescent="0.25">
      <c r="C846" s="268"/>
      <c r="D846" s="147"/>
      <c r="E846" s="148"/>
      <c r="F846" s="151"/>
      <c r="G846" s="148"/>
      <c r="H846" s="184"/>
      <c r="I846" s="151"/>
      <c r="J846" s="153"/>
      <c r="K846" s="147"/>
      <c r="L846" s="187"/>
      <c r="M846" s="147"/>
      <c r="N846" s="147"/>
      <c r="O846" s="187"/>
      <c r="P846" s="147"/>
      <c r="Q846" s="187"/>
      <c r="R846" s="154"/>
      <c r="S846" s="147"/>
      <c r="T846" s="154"/>
      <c r="U846" s="147"/>
      <c r="V846" s="149"/>
      <c r="W846" s="188"/>
      <c r="X846" s="147"/>
      <c r="Y846" s="147"/>
      <c r="Z846" s="147"/>
      <c r="AA846" s="147"/>
    </row>
    <row r="847" spans="3:27" s="101" customFormat="1" x14ac:dyDescent="0.25">
      <c r="C847" s="268"/>
      <c r="D847" s="147"/>
      <c r="E847" s="148"/>
      <c r="F847" s="151"/>
      <c r="G847" s="148"/>
      <c r="H847" s="184"/>
      <c r="I847" s="151"/>
      <c r="J847" s="153"/>
      <c r="K847" s="147"/>
      <c r="L847" s="187"/>
      <c r="M847" s="147"/>
      <c r="N847" s="147"/>
      <c r="O847" s="187"/>
      <c r="P847" s="147"/>
      <c r="Q847" s="187"/>
      <c r="R847" s="158"/>
      <c r="S847" s="147"/>
      <c r="T847" s="158"/>
      <c r="U847" s="147"/>
      <c r="V847" s="149"/>
      <c r="W847" s="188"/>
      <c r="X847" s="147"/>
      <c r="Y847" s="147"/>
      <c r="Z847" s="147"/>
      <c r="AA847" s="147"/>
    </row>
    <row r="848" spans="3:27" s="101" customFormat="1" x14ac:dyDescent="0.25">
      <c r="C848" s="268"/>
      <c r="D848" s="147"/>
      <c r="E848" s="148"/>
      <c r="F848" s="151"/>
      <c r="G848" s="148"/>
      <c r="H848" s="184"/>
      <c r="I848" s="151"/>
      <c r="J848" s="153"/>
      <c r="K848" s="147"/>
      <c r="L848" s="187"/>
      <c r="M848" s="147"/>
      <c r="N848" s="147"/>
      <c r="O848" s="187"/>
      <c r="P848" s="147"/>
      <c r="Q848" s="187"/>
      <c r="R848" s="158"/>
      <c r="S848" s="147"/>
      <c r="T848" s="158"/>
      <c r="U848" s="147"/>
      <c r="V848" s="149"/>
      <c r="W848" s="188"/>
      <c r="X848" s="147"/>
      <c r="Y848" s="147"/>
      <c r="Z848" s="147"/>
      <c r="AA848" s="147"/>
    </row>
    <row r="849" spans="3:27" s="101" customFormat="1" x14ac:dyDescent="0.25">
      <c r="C849" s="268"/>
      <c r="D849" s="147"/>
      <c r="E849" s="148"/>
      <c r="F849" s="151"/>
      <c r="G849" s="148"/>
      <c r="H849" s="184"/>
      <c r="I849" s="151"/>
      <c r="J849" s="153"/>
      <c r="K849" s="147"/>
      <c r="L849" s="187"/>
      <c r="M849" s="147"/>
      <c r="N849" s="147"/>
      <c r="O849" s="187"/>
      <c r="P849" s="147"/>
      <c r="Q849" s="187"/>
      <c r="R849" s="158"/>
      <c r="S849" s="147"/>
      <c r="T849" s="158"/>
      <c r="U849" s="147"/>
      <c r="V849" s="149"/>
      <c r="W849" s="188"/>
      <c r="X849" s="147"/>
      <c r="Y849" s="147"/>
      <c r="Z849" s="147"/>
      <c r="AA849" s="147"/>
    </row>
    <row r="850" spans="3:27" s="101" customFormat="1" x14ac:dyDescent="0.25">
      <c r="C850" s="268"/>
      <c r="D850" s="147"/>
      <c r="E850" s="148"/>
      <c r="F850" s="151"/>
      <c r="G850" s="148"/>
      <c r="H850" s="184"/>
      <c r="I850" s="151"/>
      <c r="J850" s="153"/>
      <c r="K850" s="147"/>
      <c r="L850" s="187"/>
      <c r="M850" s="147"/>
      <c r="N850" s="147"/>
      <c r="O850" s="187"/>
      <c r="P850" s="147"/>
      <c r="Q850" s="187"/>
      <c r="R850" s="154"/>
      <c r="S850" s="147"/>
      <c r="T850" s="154"/>
      <c r="U850" s="147"/>
      <c r="V850" s="149"/>
      <c r="W850" s="188"/>
      <c r="X850" s="147"/>
      <c r="Y850" s="147"/>
      <c r="Z850" s="147"/>
      <c r="AA850" s="147"/>
    </row>
    <row r="851" spans="3:27" s="101" customFormat="1" x14ac:dyDescent="0.25">
      <c r="C851" s="268"/>
      <c r="D851" s="147"/>
      <c r="E851" s="148"/>
      <c r="F851" s="151"/>
      <c r="G851" s="148"/>
      <c r="H851" s="184"/>
      <c r="I851" s="151"/>
      <c r="J851" s="153"/>
      <c r="K851" s="147"/>
      <c r="L851" s="187"/>
      <c r="M851" s="147"/>
      <c r="N851" s="147"/>
      <c r="O851" s="187"/>
      <c r="P851" s="147"/>
      <c r="Q851" s="187"/>
      <c r="R851" s="154"/>
      <c r="S851" s="147"/>
      <c r="T851" s="154"/>
      <c r="U851" s="147"/>
      <c r="V851" s="149"/>
      <c r="W851" s="188"/>
      <c r="X851" s="147"/>
      <c r="Y851" s="147"/>
      <c r="Z851" s="147"/>
      <c r="AA851" s="147"/>
    </row>
    <row r="852" spans="3:27" s="101" customFormat="1" x14ac:dyDescent="0.25">
      <c r="C852" s="268"/>
      <c r="D852" s="147"/>
      <c r="E852" s="148"/>
      <c r="F852" s="151"/>
      <c r="G852" s="148"/>
      <c r="H852" s="184"/>
      <c r="I852" s="151"/>
      <c r="J852" s="153"/>
      <c r="K852" s="147"/>
      <c r="L852" s="187"/>
      <c r="M852" s="147"/>
      <c r="N852" s="147"/>
      <c r="O852" s="187"/>
      <c r="P852" s="147"/>
      <c r="Q852" s="187"/>
      <c r="R852" s="154"/>
      <c r="S852" s="147"/>
      <c r="T852" s="154"/>
      <c r="U852" s="147"/>
      <c r="V852" s="149"/>
      <c r="W852" s="188"/>
      <c r="X852" s="147"/>
      <c r="Y852" s="147"/>
      <c r="Z852" s="147"/>
      <c r="AA852" s="147"/>
    </row>
    <row r="853" spans="3:27" s="101" customFormat="1" x14ac:dyDescent="0.25">
      <c r="C853" s="268"/>
      <c r="D853" s="147"/>
      <c r="E853" s="148"/>
      <c r="F853" s="151"/>
      <c r="G853" s="148"/>
      <c r="H853" s="184"/>
      <c r="I853" s="151"/>
      <c r="J853" s="153"/>
      <c r="K853" s="147"/>
      <c r="L853" s="187"/>
      <c r="M853" s="147"/>
      <c r="N853" s="147"/>
      <c r="O853" s="187"/>
      <c r="P853" s="147"/>
      <c r="Q853" s="187"/>
      <c r="R853" s="154"/>
      <c r="S853" s="147"/>
      <c r="T853" s="154"/>
      <c r="U853" s="147"/>
      <c r="V853" s="149"/>
      <c r="W853" s="188"/>
      <c r="X853" s="147"/>
      <c r="Y853" s="147"/>
      <c r="Z853" s="147"/>
      <c r="AA853" s="147"/>
    </row>
    <row r="854" spans="3:27" s="101" customFormat="1" x14ac:dyDescent="0.25">
      <c r="C854" s="268"/>
      <c r="D854" s="147"/>
      <c r="E854" s="148"/>
      <c r="F854" s="151"/>
      <c r="G854" s="148"/>
      <c r="H854" s="184"/>
      <c r="I854" s="151"/>
      <c r="J854" s="153"/>
      <c r="K854" s="147"/>
      <c r="L854" s="187"/>
      <c r="M854" s="147"/>
      <c r="N854" s="147"/>
      <c r="O854" s="187"/>
      <c r="P854" s="147"/>
      <c r="Q854" s="187"/>
      <c r="R854" s="154"/>
      <c r="S854" s="147"/>
      <c r="T854" s="154"/>
      <c r="U854" s="147"/>
      <c r="V854" s="149"/>
      <c r="W854" s="188"/>
      <c r="X854" s="147"/>
      <c r="Y854" s="147"/>
      <c r="Z854" s="147"/>
      <c r="AA854" s="147"/>
    </row>
    <row r="855" spans="3:27" s="101" customFormat="1" x14ac:dyDescent="0.25">
      <c r="C855" s="268"/>
      <c r="D855" s="147"/>
      <c r="E855" s="148"/>
      <c r="F855" s="151"/>
      <c r="G855" s="148"/>
      <c r="H855" s="184"/>
      <c r="I855" s="151"/>
      <c r="J855" s="153"/>
      <c r="K855" s="147"/>
      <c r="L855" s="187"/>
      <c r="M855" s="147"/>
      <c r="N855" s="147"/>
      <c r="O855" s="187"/>
      <c r="P855" s="147"/>
      <c r="Q855" s="187"/>
      <c r="R855" s="154"/>
      <c r="S855" s="147"/>
      <c r="T855" s="154"/>
      <c r="U855" s="147"/>
      <c r="V855" s="149"/>
      <c r="W855" s="188"/>
      <c r="X855" s="147"/>
      <c r="Y855" s="147"/>
      <c r="Z855" s="147"/>
      <c r="AA855" s="147"/>
    </row>
    <row r="856" spans="3:27" s="101" customFormat="1" x14ac:dyDescent="0.25">
      <c r="C856" s="268"/>
      <c r="D856" s="147"/>
      <c r="E856" s="148"/>
      <c r="F856" s="151"/>
      <c r="G856" s="148"/>
      <c r="H856" s="184"/>
      <c r="I856" s="151"/>
      <c r="J856" s="153"/>
      <c r="K856" s="147"/>
      <c r="L856" s="187"/>
      <c r="M856" s="147"/>
      <c r="N856" s="147"/>
      <c r="O856" s="187"/>
      <c r="P856" s="147"/>
      <c r="Q856" s="187"/>
      <c r="R856" s="154"/>
      <c r="S856" s="147"/>
      <c r="T856" s="154"/>
      <c r="U856" s="147"/>
      <c r="V856" s="149"/>
      <c r="W856" s="188"/>
      <c r="X856" s="147"/>
      <c r="Y856" s="147"/>
      <c r="Z856" s="147"/>
      <c r="AA856" s="147"/>
    </row>
    <row r="857" spans="3:27" s="101" customFormat="1" x14ac:dyDescent="0.25">
      <c r="C857" s="268"/>
      <c r="D857" s="147"/>
      <c r="E857" s="148"/>
      <c r="F857" s="151"/>
      <c r="G857" s="148"/>
      <c r="H857" s="184"/>
      <c r="I857" s="151"/>
      <c r="J857" s="153"/>
      <c r="K857" s="147"/>
      <c r="L857" s="187"/>
      <c r="M857" s="147"/>
      <c r="N857" s="147"/>
      <c r="O857" s="187"/>
      <c r="P857" s="147"/>
      <c r="Q857" s="187"/>
      <c r="R857" s="154"/>
      <c r="S857" s="147"/>
      <c r="T857" s="154"/>
      <c r="U857" s="147"/>
      <c r="V857" s="149"/>
      <c r="W857" s="188"/>
      <c r="X857" s="147"/>
      <c r="Y857" s="147"/>
      <c r="Z857" s="147"/>
      <c r="AA857" s="147"/>
    </row>
    <row r="858" spans="3:27" s="101" customFormat="1" x14ac:dyDescent="0.25">
      <c r="C858" s="268"/>
      <c r="D858" s="147"/>
      <c r="E858" s="148"/>
      <c r="F858" s="151"/>
      <c r="G858" s="148"/>
      <c r="H858" s="184"/>
      <c r="I858" s="151"/>
      <c r="J858" s="153"/>
      <c r="K858" s="147"/>
      <c r="L858" s="187"/>
      <c r="M858" s="147"/>
      <c r="N858" s="147"/>
      <c r="O858" s="187"/>
      <c r="P858" s="147"/>
      <c r="Q858" s="187"/>
      <c r="R858" s="154"/>
      <c r="S858" s="147"/>
      <c r="T858" s="154"/>
      <c r="U858" s="147"/>
      <c r="V858" s="149"/>
      <c r="W858" s="188"/>
      <c r="X858" s="147"/>
      <c r="Y858" s="147"/>
      <c r="Z858" s="147"/>
      <c r="AA858" s="147"/>
    </row>
    <row r="859" spans="3:27" s="101" customFormat="1" x14ac:dyDescent="0.25">
      <c r="C859" s="268"/>
      <c r="D859" s="147"/>
      <c r="E859" s="148"/>
      <c r="F859" s="151"/>
      <c r="G859" s="148"/>
      <c r="H859" s="184"/>
      <c r="I859" s="151"/>
      <c r="J859" s="153"/>
      <c r="K859" s="147"/>
      <c r="L859" s="187"/>
      <c r="M859" s="147"/>
      <c r="N859" s="147"/>
      <c r="O859" s="187"/>
      <c r="P859" s="147"/>
      <c r="Q859" s="187"/>
      <c r="R859" s="154"/>
      <c r="S859" s="147"/>
      <c r="T859" s="154"/>
      <c r="U859" s="147"/>
      <c r="V859" s="149"/>
      <c r="W859" s="188"/>
      <c r="X859" s="147"/>
      <c r="Y859" s="147"/>
      <c r="Z859" s="147"/>
      <c r="AA859" s="147"/>
    </row>
    <row r="860" spans="3:27" s="101" customFormat="1" x14ac:dyDescent="0.25">
      <c r="C860" s="268"/>
      <c r="D860" s="147"/>
      <c r="E860" s="148"/>
      <c r="F860" s="151"/>
      <c r="G860" s="148"/>
      <c r="H860" s="184"/>
      <c r="I860" s="151"/>
      <c r="J860" s="153"/>
      <c r="K860" s="147"/>
      <c r="L860" s="187"/>
      <c r="M860" s="147"/>
      <c r="N860" s="147"/>
      <c r="O860" s="147"/>
      <c r="P860" s="147"/>
      <c r="Q860" s="187"/>
      <c r="R860" s="154"/>
      <c r="S860" s="147"/>
      <c r="T860" s="154"/>
      <c r="U860" s="147"/>
      <c r="V860" s="149"/>
      <c r="W860" s="188"/>
      <c r="X860" s="147"/>
      <c r="Y860" s="147"/>
      <c r="Z860" s="147"/>
      <c r="AA860" s="147"/>
    </row>
    <row r="861" spans="3:27" s="101" customFormat="1" x14ac:dyDescent="0.25">
      <c r="C861" s="268"/>
      <c r="D861" s="147"/>
      <c r="E861" s="148"/>
      <c r="F861" s="151"/>
      <c r="G861" s="148"/>
      <c r="H861" s="184"/>
      <c r="I861" s="151"/>
      <c r="J861" s="153"/>
      <c r="K861" s="147"/>
      <c r="L861" s="187"/>
      <c r="M861" s="147"/>
      <c r="N861" s="147"/>
      <c r="O861" s="147"/>
      <c r="P861" s="147"/>
      <c r="Q861" s="187"/>
      <c r="R861" s="154"/>
      <c r="S861" s="147"/>
      <c r="T861" s="154"/>
      <c r="U861" s="147"/>
      <c r="V861" s="149"/>
      <c r="W861" s="188"/>
      <c r="X861" s="147"/>
      <c r="Y861" s="147"/>
      <c r="Z861" s="147"/>
      <c r="AA861" s="147"/>
    </row>
    <row r="862" spans="3:27" s="101" customFormat="1" x14ac:dyDescent="0.25">
      <c r="C862" s="268"/>
      <c r="D862" s="147"/>
      <c r="E862" s="148"/>
      <c r="F862" s="151"/>
      <c r="G862" s="148"/>
      <c r="H862" s="184"/>
      <c r="I862" s="151"/>
      <c r="J862" s="153"/>
      <c r="K862" s="147"/>
      <c r="L862" s="187"/>
      <c r="M862" s="147"/>
      <c r="N862" s="147"/>
      <c r="O862" s="147"/>
      <c r="P862" s="147"/>
      <c r="Q862" s="187"/>
      <c r="R862" s="154"/>
      <c r="S862" s="147"/>
      <c r="T862" s="154"/>
      <c r="U862" s="147"/>
      <c r="V862" s="149"/>
      <c r="W862" s="188"/>
      <c r="X862" s="147"/>
      <c r="Y862" s="147"/>
      <c r="Z862" s="147"/>
      <c r="AA862" s="147"/>
    </row>
    <row r="863" spans="3:27" s="101" customFormat="1" x14ac:dyDescent="0.25">
      <c r="C863" s="268"/>
      <c r="D863" s="147"/>
      <c r="E863" s="148"/>
      <c r="F863" s="151"/>
      <c r="G863" s="148"/>
      <c r="H863" s="184"/>
      <c r="I863" s="151"/>
      <c r="J863" s="153"/>
      <c r="K863" s="147"/>
      <c r="L863" s="187"/>
      <c r="M863" s="147"/>
      <c r="N863" s="147"/>
      <c r="O863" s="147"/>
      <c r="P863" s="147"/>
      <c r="Q863" s="187"/>
      <c r="R863" s="154"/>
      <c r="S863" s="147"/>
      <c r="T863" s="154"/>
      <c r="U863" s="147"/>
      <c r="V863" s="149"/>
      <c r="W863" s="188"/>
      <c r="X863" s="147"/>
      <c r="Y863" s="147"/>
      <c r="Z863" s="147"/>
      <c r="AA863" s="147"/>
    </row>
    <row r="864" spans="3:27" s="101" customFormat="1" x14ac:dyDescent="0.25">
      <c r="C864" s="268"/>
      <c r="D864" s="147"/>
      <c r="E864" s="148"/>
      <c r="F864" s="151"/>
      <c r="G864" s="148"/>
      <c r="H864" s="184"/>
      <c r="I864" s="151"/>
      <c r="J864" s="153"/>
      <c r="K864" s="147"/>
      <c r="L864" s="187"/>
      <c r="M864" s="147"/>
      <c r="N864" s="147"/>
      <c r="O864" s="147"/>
      <c r="P864" s="147"/>
      <c r="Q864" s="187"/>
      <c r="R864" s="154"/>
      <c r="S864" s="147"/>
      <c r="T864" s="154"/>
      <c r="U864" s="147"/>
      <c r="V864" s="149"/>
      <c r="W864" s="188"/>
      <c r="X864" s="147"/>
      <c r="Y864" s="147"/>
      <c r="Z864" s="147"/>
      <c r="AA864" s="147"/>
    </row>
    <row r="865" spans="3:27" s="101" customFormat="1" x14ac:dyDescent="0.25">
      <c r="C865" s="268"/>
      <c r="D865" s="147"/>
      <c r="E865" s="148"/>
      <c r="F865" s="151"/>
      <c r="G865" s="148"/>
      <c r="H865" s="184"/>
      <c r="I865" s="151"/>
      <c r="J865" s="153"/>
      <c r="K865" s="147"/>
      <c r="L865" s="187"/>
      <c r="M865" s="147"/>
      <c r="N865" s="147"/>
      <c r="O865" s="147"/>
      <c r="P865" s="147"/>
      <c r="Q865" s="187"/>
      <c r="R865" s="154"/>
      <c r="S865" s="147"/>
      <c r="T865" s="154"/>
      <c r="U865" s="147"/>
      <c r="V865" s="149"/>
      <c r="W865" s="188"/>
      <c r="X865" s="147"/>
      <c r="Y865" s="147"/>
      <c r="Z865" s="147"/>
      <c r="AA865" s="147"/>
    </row>
    <row r="866" spans="3:27" s="101" customFormat="1" x14ac:dyDescent="0.25">
      <c r="C866" s="268"/>
      <c r="D866" s="147"/>
      <c r="E866" s="148"/>
      <c r="F866" s="151"/>
      <c r="G866" s="148"/>
      <c r="H866" s="184"/>
      <c r="I866" s="151"/>
      <c r="J866" s="153"/>
      <c r="K866" s="147"/>
      <c r="L866" s="187"/>
      <c r="M866" s="147"/>
      <c r="N866" s="147"/>
      <c r="O866" s="147"/>
      <c r="P866" s="147"/>
      <c r="Q866" s="187"/>
      <c r="R866" s="154"/>
      <c r="S866" s="147"/>
      <c r="T866" s="154"/>
      <c r="U866" s="147"/>
      <c r="V866" s="149"/>
      <c r="W866" s="188"/>
      <c r="X866" s="147"/>
      <c r="Y866" s="147"/>
      <c r="Z866" s="147"/>
      <c r="AA866" s="147"/>
    </row>
    <row r="867" spans="3:27" s="101" customFormat="1" x14ac:dyDescent="0.25">
      <c r="C867" s="268"/>
      <c r="D867" s="147"/>
      <c r="E867" s="148"/>
      <c r="F867" s="151"/>
      <c r="G867" s="148"/>
      <c r="H867" s="184"/>
      <c r="I867" s="151"/>
      <c r="J867" s="153"/>
      <c r="K867" s="147"/>
      <c r="L867" s="187"/>
      <c r="M867" s="147"/>
      <c r="N867" s="147"/>
      <c r="O867" s="147"/>
      <c r="P867" s="147"/>
      <c r="Q867" s="187"/>
      <c r="R867" s="154"/>
      <c r="S867" s="147"/>
      <c r="T867" s="154"/>
      <c r="U867" s="147"/>
      <c r="V867" s="149"/>
      <c r="W867" s="188"/>
      <c r="X867" s="147"/>
      <c r="Y867" s="147"/>
      <c r="Z867" s="147"/>
      <c r="AA867" s="147"/>
    </row>
    <row r="868" spans="3:27" s="101" customFormat="1" x14ac:dyDescent="0.25">
      <c r="C868" s="268"/>
      <c r="D868" s="147"/>
      <c r="E868" s="148"/>
      <c r="F868" s="151"/>
      <c r="G868" s="148"/>
      <c r="H868" s="184"/>
      <c r="I868" s="151"/>
      <c r="J868" s="153"/>
      <c r="K868" s="147"/>
      <c r="L868" s="187"/>
      <c r="M868" s="147"/>
      <c r="N868" s="147"/>
      <c r="O868" s="147"/>
      <c r="P868" s="147"/>
      <c r="Q868" s="187"/>
      <c r="R868" s="154"/>
      <c r="S868" s="147"/>
      <c r="T868" s="154"/>
      <c r="U868" s="147"/>
      <c r="V868" s="149"/>
      <c r="W868" s="188"/>
      <c r="X868" s="147"/>
      <c r="Y868" s="147"/>
      <c r="Z868" s="147"/>
      <c r="AA868" s="147"/>
    </row>
    <row r="869" spans="3:27" s="101" customFormat="1" x14ac:dyDescent="0.25">
      <c r="C869" s="268"/>
      <c r="D869" s="147"/>
      <c r="E869" s="148"/>
      <c r="F869" s="151"/>
      <c r="G869" s="148"/>
      <c r="H869" s="184"/>
      <c r="I869" s="151"/>
      <c r="J869" s="153"/>
      <c r="K869" s="147"/>
      <c r="L869" s="187"/>
      <c r="M869" s="147"/>
      <c r="N869" s="147"/>
      <c r="O869" s="147"/>
      <c r="P869" s="147"/>
      <c r="Q869" s="187"/>
      <c r="R869" s="154"/>
      <c r="S869" s="147"/>
      <c r="T869" s="154"/>
      <c r="U869" s="147"/>
      <c r="V869" s="149"/>
      <c r="W869" s="188"/>
      <c r="X869" s="147"/>
      <c r="Y869" s="147"/>
      <c r="Z869" s="147"/>
      <c r="AA869" s="147"/>
    </row>
    <row r="870" spans="3:27" s="101" customFormat="1" x14ac:dyDescent="0.25">
      <c r="C870" s="268"/>
      <c r="D870" s="147"/>
      <c r="E870" s="148"/>
      <c r="F870" s="151"/>
      <c r="G870" s="148"/>
      <c r="H870" s="184"/>
      <c r="I870" s="151"/>
      <c r="J870" s="153"/>
      <c r="K870" s="147"/>
      <c r="L870" s="187"/>
      <c r="M870" s="147"/>
      <c r="N870" s="147"/>
      <c r="O870" s="147"/>
      <c r="P870" s="147"/>
      <c r="Q870" s="187"/>
      <c r="R870" s="154"/>
      <c r="S870" s="147"/>
      <c r="T870" s="154"/>
      <c r="U870" s="147"/>
      <c r="V870" s="149"/>
      <c r="W870" s="188"/>
      <c r="X870" s="147"/>
      <c r="Y870" s="147"/>
      <c r="Z870" s="147"/>
      <c r="AA870" s="147"/>
    </row>
    <row r="871" spans="3:27" s="101" customFormat="1" x14ac:dyDescent="0.25">
      <c r="C871" s="268"/>
      <c r="D871" s="147"/>
      <c r="E871" s="148"/>
      <c r="F871" s="151"/>
      <c r="G871" s="148"/>
      <c r="H871" s="184"/>
      <c r="I871" s="151"/>
      <c r="J871" s="153"/>
      <c r="K871" s="147"/>
      <c r="L871" s="187"/>
      <c r="M871" s="147"/>
      <c r="N871" s="147"/>
      <c r="O871" s="147"/>
      <c r="P871" s="147"/>
      <c r="Q871" s="187"/>
      <c r="R871" s="154"/>
      <c r="S871" s="147"/>
      <c r="T871" s="154"/>
      <c r="U871" s="147"/>
      <c r="V871" s="149"/>
      <c r="W871" s="188"/>
      <c r="X871" s="147"/>
      <c r="Y871" s="147"/>
      <c r="Z871" s="147"/>
      <c r="AA871" s="147"/>
    </row>
    <row r="872" spans="3:27" s="101" customFormat="1" x14ac:dyDescent="0.25">
      <c r="C872" s="268"/>
      <c r="D872" s="147"/>
      <c r="E872" s="148"/>
      <c r="F872" s="151"/>
      <c r="G872" s="148"/>
      <c r="H872" s="184"/>
      <c r="I872" s="151"/>
      <c r="J872" s="153"/>
      <c r="K872" s="147"/>
      <c r="L872" s="187"/>
      <c r="M872" s="147"/>
      <c r="N872" s="147"/>
      <c r="O872" s="147"/>
      <c r="P872" s="147"/>
      <c r="Q872" s="187"/>
      <c r="R872" s="154"/>
      <c r="S872" s="147"/>
      <c r="T872" s="154"/>
      <c r="U872" s="147"/>
      <c r="V872" s="149"/>
      <c r="W872" s="188"/>
      <c r="X872" s="147"/>
      <c r="Y872" s="147"/>
      <c r="Z872" s="147"/>
      <c r="AA872" s="147"/>
    </row>
    <row r="873" spans="3:27" s="101" customFormat="1" x14ac:dyDescent="0.25">
      <c r="C873" s="268"/>
      <c r="D873" s="147"/>
      <c r="E873" s="148"/>
      <c r="F873" s="151"/>
      <c r="G873" s="148"/>
      <c r="H873" s="184"/>
      <c r="I873" s="151"/>
      <c r="J873" s="153"/>
      <c r="K873" s="147"/>
      <c r="L873" s="187"/>
      <c r="M873" s="147"/>
      <c r="N873" s="147"/>
      <c r="O873" s="147"/>
      <c r="P873" s="147"/>
      <c r="Q873" s="187"/>
      <c r="R873" s="154"/>
      <c r="S873" s="147"/>
      <c r="T873" s="154"/>
      <c r="U873" s="147"/>
      <c r="V873" s="149"/>
      <c r="W873" s="188"/>
      <c r="X873" s="147"/>
      <c r="Y873" s="147"/>
      <c r="Z873" s="147"/>
      <c r="AA873" s="147"/>
    </row>
    <row r="874" spans="3:27" s="101" customFormat="1" x14ac:dyDescent="0.25">
      <c r="C874" s="268"/>
      <c r="D874" s="147"/>
      <c r="E874" s="148"/>
      <c r="F874" s="151"/>
      <c r="G874" s="148"/>
      <c r="H874" s="184"/>
      <c r="I874" s="151"/>
      <c r="J874" s="153"/>
      <c r="K874" s="147"/>
      <c r="L874" s="187"/>
      <c r="M874" s="147"/>
      <c r="N874" s="147"/>
      <c r="O874" s="147"/>
      <c r="P874" s="147"/>
      <c r="Q874" s="187"/>
      <c r="R874" s="154"/>
      <c r="S874" s="147"/>
      <c r="T874" s="154"/>
      <c r="U874" s="147"/>
      <c r="V874" s="149"/>
      <c r="W874" s="188"/>
      <c r="X874" s="147"/>
      <c r="Y874" s="147"/>
      <c r="Z874" s="147"/>
      <c r="AA874" s="147"/>
    </row>
    <row r="875" spans="3:27" s="101" customFormat="1" x14ac:dyDescent="0.25">
      <c r="C875" s="268"/>
      <c r="D875" s="147"/>
      <c r="E875" s="148"/>
      <c r="F875" s="151"/>
      <c r="G875" s="148"/>
      <c r="H875" s="184"/>
      <c r="I875" s="151"/>
      <c r="J875" s="153"/>
      <c r="K875" s="147"/>
      <c r="L875" s="187"/>
      <c r="M875" s="147"/>
      <c r="N875" s="147"/>
      <c r="O875" s="147"/>
      <c r="P875" s="147"/>
      <c r="Q875" s="187"/>
      <c r="R875" s="154"/>
      <c r="S875" s="147"/>
      <c r="T875" s="154"/>
      <c r="U875" s="147"/>
      <c r="V875" s="149"/>
      <c r="W875" s="188"/>
      <c r="X875" s="147"/>
      <c r="Y875" s="147"/>
      <c r="Z875" s="147"/>
      <c r="AA875" s="147"/>
    </row>
    <row r="876" spans="3:27" s="101" customFormat="1" x14ac:dyDescent="0.25">
      <c r="C876" s="268"/>
      <c r="D876" s="147"/>
      <c r="E876" s="148"/>
      <c r="F876" s="151"/>
      <c r="G876" s="148"/>
      <c r="H876" s="184"/>
      <c r="I876" s="151"/>
      <c r="J876" s="153"/>
      <c r="K876" s="147"/>
      <c r="L876" s="187"/>
      <c r="M876" s="147"/>
      <c r="N876" s="147"/>
      <c r="O876" s="147"/>
      <c r="P876" s="147"/>
      <c r="Q876" s="187"/>
      <c r="R876" s="154"/>
      <c r="S876" s="147"/>
      <c r="T876" s="154"/>
      <c r="U876" s="147"/>
      <c r="V876" s="149"/>
      <c r="W876" s="188"/>
      <c r="X876" s="147"/>
      <c r="Y876" s="147"/>
      <c r="Z876" s="147"/>
      <c r="AA876" s="147"/>
    </row>
    <row r="877" spans="3:27" s="101" customFormat="1" x14ac:dyDescent="0.25">
      <c r="C877" s="268"/>
      <c r="D877" s="147"/>
      <c r="E877" s="148"/>
      <c r="F877" s="151"/>
      <c r="G877" s="148"/>
      <c r="H877" s="184"/>
      <c r="I877" s="151"/>
      <c r="J877" s="153"/>
      <c r="K877" s="147"/>
      <c r="L877" s="187"/>
      <c r="M877" s="147"/>
      <c r="N877" s="147"/>
      <c r="O877" s="147"/>
      <c r="P877" s="147"/>
      <c r="Q877" s="187"/>
      <c r="R877" s="154"/>
      <c r="S877" s="147"/>
      <c r="T877" s="154"/>
      <c r="U877" s="147"/>
      <c r="V877" s="149"/>
      <c r="W877" s="188"/>
      <c r="X877" s="147"/>
      <c r="Y877" s="147"/>
      <c r="Z877" s="147"/>
      <c r="AA877" s="147"/>
    </row>
    <row r="878" spans="3:27" s="101" customFormat="1" x14ac:dyDescent="0.25">
      <c r="C878" s="268"/>
      <c r="D878" s="147"/>
      <c r="E878" s="148"/>
      <c r="F878" s="151"/>
      <c r="G878" s="148"/>
      <c r="H878" s="184"/>
      <c r="I878" s="151"/>
      <c r="J878" s="153"/>
      <c r="K878" s="147"/>
      <c r="L878" s="187"/>
      <c r="M878" s="147"/>
      <c r="N878" s="147"/>
      <c r="O878" s="147"/>
      <c r="P878" s="147"/>
      <c r="Q878" s="187"/>
      <c r="R878" s="154"/>
      <c r="S878" s="147"/>
      <c r="T878" s="154"/>
      <c r="U878" s="147"/>
      <c r="V878" s="149"/>
      <c r="W878" s="188"/>
      <c r="X878" s="147"/>
      <c r="Y878" s="147"/>
      <c r="Z878" s="147"/>
      <c r="AA878" s="147"/>
    </row>
    <row r="879" spans="3:27" s="101" customFormat="1" x14ac:dyDescent="0.25">
      <c r="C879" s="268"/>
      <c r="D879" s="147"/>
      <c r="E879" s="148"/>
      <c r="F879" s="151"/>
      <c r="G879" s="148"/>
      <c r="H879" s="184"/>
      <c r="I879" s="151"/>
      <c r="J879" s="153"/>
      <c r="K879" s="147"/>
      <c r="L879" s="187"/>
      <c r="M879" s="147"/>
      <c r="N879" s="147"/>
      <c r="O879" s="147"/>
      <c r="P879" s="147"/>
      <c r="Q879" s="187"/>
      <c r="R879" s="154"/>
      <c r="S879" s="147"/>
      <c r="T879" s="154"/>
      <c r="U879" s="147"/>
      <c r="V879" s="149"/>
      <c r="W879" s="188"/>
      <c r="X879" s="147"/>
      <c r="Y879" s="147"/>
      <c r="Z879" s="147"/>
      <c r="AA879" s="147"/>
    </row>
    <row r="880" spans="3:27" s="101" customFormat="1" x14ac:dyDescent="0.25">
      <c r="C880" s="268"/>
      <c r="D880" s="147"/>
      <c r="E880" s="148"/>
      <c r="F880" s="151"/>
      <c r="G880" s="148"/>
      <c r="H880" s="184"/>
      <c r="I880" s="151"/>
      <c r="J880" s="153"/>
      <c r="K880" s="147"/>
      <c r="L880" s="187"/>
      <c r="M880" s="147"/>
      <c r="N880" s="147"/>
      <c r="O880" s="147"/>
      <c r="P880" s="147"/>
      <c r="Q880" s="187"/>
      <c r="R880" s="154"/>
      <c r="S880" s="147"/>
      <c r="T880" s="154"/>
      <c r="U880" s="147"/>
      <c r="V880" s="149"/>
      <c r="W880" s="188"/>
      <c r="X880" s="147"/>
      <c r="Y880" s="147"/>
      <c r="Z880" s="147"/>
      <c r="AA880" s="147"/>
    </row>
    <row r="881" spans="3:27" s="101" customFormat="1" x14ac:dyDescent="0.25">
      <c r="C881" s="268"/>
      <c r="D881" s="147"/>
      <c r="E881" s="148"/>
      <c r="F881" s="151"/>
      <c r="G881" s="148"/>
      <c r="H881" s="184"/>
      <c r="I881" s="151"/>
      <c r="J881" s="153"/>
      <c r="K881" s="147"/>
      <c r="L881" s="187"/>
      <c r="M881" s="147"/>
      <c r="N881" s="147"/>
      <c r="O881" s="147"/>
      <c r="P881" s="147"/>
      <c r="Q881" s="187"/>
      <c r="R881" s="154"/>
      <c r="S881" s="147"/>
      <c r="T881" s="154"/>
      <c r="U881" s="147"/>
      <c r="V881" s="149"/>
      <c r="W881" s="188"/>
      <c r="X881" s="147"/>
      <c r="Y881" s="147"/>
      <c r="Z881" s="147"/>
      <c r="AA881" s="147"/>
    </row>
    <row r="882" spans="3:27" s="101" customFormat="1" x14ac:dyDescent="0.25">
      <c r="C882" s="268"/>
      <c r="D882" s="147"/>
      <c r="E882" s="148"/>
      <c r="F882" s="151"/>
      <c r="G882" s="148"/>
      <c r="H882" s="184"/>
      <c r="I882" s="151"/>
      <c r="J882" s="153"/>
      <c r="K882" s="147"/>
      <c r="L882" s="187"/>
      <c r="M882" s="147"/>
      <c r="N882" s="147"/>
      <c r="O882" s="147"/>
      <c r="P882" s="147"/>
      <c r="Q882" s="187"/>
      <c r="R882" s="154"/>
      <c r="S882" s="147"/>
      <c r="T882" s="154"/>
      <c r="U882" s="147"/>
      <c r="V882" s="149"/>
      <c r="W882" s="188"/>
      <c r="X882" s="147"/>
      <c r="Y882" s="147"/>
      <c r="Z882" s="147"/>
      <c r="AA882" s="147"/>
    </row>
    <row r="883" spans="3:27" s="101" customFormat="1" x14ac:dyDescent="0.25">
      <c r="C883" s="268"/>
      <c r="D883" s="147"/>
      <c r="E883" s="148"/>
      <c r="F883" s="151"/>
      <c r="G883" s="148"/>
      <c r="H883" s="184"/>
      <c r="I883" s="151"/>
      <c r="J883" s="153"/>
      <c r="K883" s="147"/>
      <c r="L883" s="187"/>
      <c r="M883" s="147"/>
      <c r="N883" s="147"/>
      <c r="O883" s="147"/>
      <c r="P883" s="147"/>
      <c r="Q883" s="187"/>
      <c r="R883" s="154"/>
      <c r="S883" s="147"/>
      <c r="T883" s="154"/>
      <c r="U883" s="147"/>
      <c r="V883" s="149"/>
      <c r="W883" s="188"/>
      <c r="X883" s="147"/>
      <c r="Y883" s="147"/>
      <c r="Z883" s="147"/>
      <c r="AA883" s="147"/>
    </row>
    <row r="884" spans="3:27" s="101" customFormat="1" x14ac:dyDescent="0.25">
      <c r="C884" s="268"/>
      <c r="D884" s="147"/>
      <c r="E884" s="148"/>
      <c r="F884" s="151"/>
      <c r="G884" s="148"/>
      <c r="H884" s="184"/>
      <c r="I884" s="151"/>
      <c r="J884" s="153"/>
      <c r="K884" s="147"/>
      <c r="L884" s="187"/>
      <c r="M884" s="147"/>
      <c r="N884" s="147"/>
      <c r="O884" s="147"/>
      <c r="P884" s="147"/>
      <c r="Q884" s="187"/>
      <c r="R884" s="154"/>
      <c r="S884" s="147"/>
      <c r="T884" s="154"/>
      <c r="U884" s="147"/>
      <c r="V884" s="149"/>
      <c r="W884" s="188"/>
      <c r="X884" s="147"/>
      <c r="Y884" s="147"/>
      <c r="Z884" s="147"/>
      <c r="AA884" s="147"/>
    </row>
    <row r="885" spans="3:27" s="101" customFormat="1" x14ac:dyDescent="0.25">
      <c r="C885" s="268"/>
      <c r="D885" s="147"/>
      <c r="E885" s="148"/>
      <c r="F885" s="151"/>
      <c r="G885" s="148"/>
      <c r="H885" s="184"/>
      <c r="I885" s="151"/>
      <c r="J885" s="153"/>
      <c r="K885" s="147"/>
      <c r="L885" s="187"/>
      <c r="M885" s="147"/>
      <c r="N885" s="147"/>
      <c r="O885" s="147"/>
      <c r="P885" s="147"/>
      <c r="Q885" s="187"/>
      <c r="R885" s="154"/>
      <c r="S885" s="147"/>
      <c r="T885" s="154"/>
      <c r="U885" s="147"/>
      <c r="V885" s="149"/>
      <c r="W885" s="188"/>
      <c r="X885" s="147"/>
      <c r="Y885" s="147"/>
      <c r="Z885" s="147"/>
      <c r="AA885" s="147"/>
    </row>
    <row r="886" spans="3:27" s="101" customFormat="1" x14ac:dyDescent="0.25">
      <c r="C886" s="268"/>
      <c r="D886" s="147"/>
      <c r="E886" s="148"/>
      <c r="F886" s="151"/>
      <c r="G886" s="148"/>
      <c r="H886" s="184"/>
      <c r="I886" s="151"/>
      <c r="J886" s="153"/>
      <c r="K886" s="147"/>
      <c r="L886" s="187"/>
      <c r="M886" s="147"/>
      <c r="N886" s="147"/>
      <c r="O886" s="147"/>
      <c r="P886" s="147"/>
      <c r="Q886" s="187"/>
      <c r="R886" s="154"/>
      <c r="S886" s="147"/>
      <c r="T886" s="154"/>
      <c r="U886" s="147"/>
      <c r="V886" s="149"/>
      <c r="W886" s="188"/>
      <c r="X886" s="147"/>
      <c r="Y886" s="147"/>
      <c r="Z886" s="147"/>
      <c r="AA886" s="147"/>
    </row>
    <row r="887" spans="3:27" s="101" customFormat="1" x14ac:dyDescent="0.25">
      <c r="C887" s="268"/>
      <c r="D887" s="147"/>
      <c r="E887" s="148"/>
      <c r="F887" s="151"/>
      <c r="G887" s="148"/>
      <c r="H887" s="184"/>
      <c r="I887" s="151"/>
      <c r="J887" s="153"/>
      <c r="K887" s="147"/>
      <c r="L887" s="187"/>
      <c r="M887" s="147"/>
      <c r="N887" s="147"/>
      <c r="O887" s="147"/>
      <c r="P887" s="147"/>
      <c r="Q887" s="187"/>
      <c r="R887" s="154"/>
      <c r="S887" s="147"/>
      <c r="T887" s="154"/>
      <c r="U887" s="147"/>
      <c r="V887" s="149"/>
      <c r="W887" s="188"/>
      <c r="X887" s="147"/>
      <c r="Y887" s="147"/>
      <c r="Z887" s="147"/>
      <c r="AA887" s="147"/>
    </row>
    <row r="888" spans="3:27" s="101" customFormat="1" x14ac:dyDescent="0.25">
      <c r="C888" s="268"/>
      <c r="D888" s="147"/>
      <c r="E888" s="148"/>
      <c r="F888" s="151"/>
      <c r="G888" s="148"/>
      <c r="H888" s="184"/>
      <c r="I888" s="151"/>
      <c r="J888" s="153"/>
      <c r="K888" s="147"/>
      <c r="L888" s="187"/>
      <c r="M888" s="147"/>
      <c r="N888" s="147"/>
      <c r="O888" s="147"/>
      <c r="P888" s="147"/>
      <c r="Q888" s="187"/>
      <c r="R888" s="154"/>
      <c r="S888" s="147"/>
      <c r="T888" s="154"/>
      <c r="U888" s="147"/>
      <c r="V888" s="149"/>
      <c r="W888" s="188"/>
      <c r="X888" s="147"/>
      <c r="Y888" s="147"/>
      <c r="Z888" s="215"/>
    </row>
    <row r="889" spans="3:27" s="101" customFormat="1" x14ac:dyDescent="0.25">
      <c r="C889" s="268"/>
      <c r="D889" s="147"/>
      <c r="E889" s="148"/>
      <c r="F889" s="151"/>
      <c r="G889" s="148"/>
      <c r="H889" s="184"/>
      <c r="I889" s="151"/>
      <c r="J889" s="153"/>
      <c r="K889" s="147"/>
      <c r="L889" s="187"/>
      <c r="M889" s="147"/>
      <c r="N889" s="147"/>
      <c r="O889" s="147"/>
      <c r="P889" s="147"/>
      <c r="Q889" s="187"/>
      <c r="R889" s="154"/>
      <c r="S889" s="147"/>
      <c r="T889" s="154"/>
      <c r="U889" s="147"/>
      <c r="V889" s="149"/>
      <c r="W889" s="188"/>
      <c r="X889" s="147"/>
      <c r="Y889" s="147"/>
      <c r="Z889" s="215"/>
    </row>
    <row r="890" spans="3:27" s="101" customFormat="1" x14ac:dyDescent="0.25">
      <c r="C890" s="268"/>
      <c r="D890" s="147"/>
      <c r="E890" s="148"/>
      <c r="F890" s="151"/>
      <c r="G890" s="148"/>
      <c r="H890" s="184"/>
      <c r="I890" s="151"/>
      <c r="J890" s="153"/>
      <c r="K890" s="147"/>
      <c r="L890" s="187"/>
      <c r="M890" s="147"/>
      <c r="N890" s="147"/>
      <c r="O890" s="147"/>
      <c r="P890" s="147"/>
      <c r="Q890" s="187"/>
      <c r="R890" s="154"/>
      <c r="S890" s="147"/>
      <c r="T890" s="154"/>
      <c r="U890" s="147"/>
      <c r="V890" s="149"/>
      <c r="W890" s="188"/>
      <c r="X890" s="147"/>
      <c r="Y890" s="147"/>
      <c r="Z890" s="215"/>
    </row>
    <row r="891" spans="3:27" s="101" customFormat="1" x14ac:dyDescent="0.25">
      <c r="C891" s="268"/>
      <c r="D891" s="147"/>
      <c r="E891" s="148"/>
      <c r="F891" s="151"/>
      <c r="G891" s="148"/>
      <c r="H891" s="184"/>
      <c r="I891" s="151"/>
      <c r="J891" s="153"/>
      <c r="K891" s="147"/>
      <c r="L891" s="187"/>
      <c r="M891" s="147"/>
      <c r="N891" s="147"/>
      <c r="O891" s="147"/>
      <c r="P891" s="147"/>
      <c r="Q891" s="187"/>
      <c r="R891" s="154"/>
      <c r="S891" s="147"/>
      <c r="T891" s="154"/>
      <c r="U891" s="147"/>
      <c r="V891" s="149"/>
      <c r="W891" s="188"/>
      <c r="X891" s="147"/>
      <c r="Y891" s="147"/>
      <c r="Z891" s="215"/>
    </row>
    <row r="892" spans="3:27" s="101" customFormat="1" x14ac:dyDescent="0.25">
      <c r="C892" s="268"/>
      <c r="D892" s="147"/>
      <c r="E892" s="148"/>
      <c r="F892" s="151"/>
      <c r="G892" s="148"/>
      <c r="H892" s="184"/>
      <c r="I892" s="151"/>
      <c r="J892" s="153"/>
      <c r="K892" s="147"/>
      <c r="L892" s="187"/>
      <c r="M892" s="147"/>
      <c r="N892" s="147"/>
      <c r="O892" s="147"/>
      <c r="P892" s="147"/>
      <c r="Q892" s="187"/>
      <c r="R892" s="154"/>
      <c r="S892" s="147"/>
      <c r="T892" s="154"/>
      <c r="U892" s="147"/>
      <c r="V892" s="149"/>
      <c r="W892" s="188"/>
      <c r="X892" s="147"/>
      <c r="Y892" s="147"/>
      <c r="Z892" s="215"/>
    </row>
    <row r="893" spans="3:27" s="101" customFormat="1" x14ac:dyDescent="0.25">
      <c r="C893" s="268"/>
      <c r="D893" s="147"/>
      <c r="E893" s="148"/>
      <c r="F893" s="151"/>
      <c r="G893" s="148"/>
      <c r="H893" s="184"/>
      <c r="I893" s="151"/>
      <c r="J893" s="153"/>
      <c r="K893" s="147"/>
      <c r="L893" s="187"/>
      <c r="M893" s="147"/>
      <c r="N893" s="147"/>
      <c r="O893" s="147"/>
      <c r="P893" s="147"/>
      <c r="Q893" s="187"/>
      <c r="R893" s="154"/>
      <c r="S893" s="147"/>
      <c r="T893" s="154"/>
      <c r="U893" s="147"/>
      <c r="V893" s="149"/>
      <c r="W893" s="188"/>
      <c r="X893" s="147"/>
      <c r="Y893" s="147"/>
      <c r="Z893" s="215"/>
    </row>
    <row r="894" spans="3:27" s="101" customFormat="1" x14ac:dyDescent="0.25">
      <c r="C894" s="268"/>
      <c r="D894" s="147"/>
      <c r="E894" s="148"/>
      <c r="F894" s="151"/>
      <c r="G894" s="148"/>
      <c r="H894" s="184"/>
      <c r="I894" s="151"/>
      <c r="J894" s="153"/>
      <c r="K894" s="147"/>
      <c r="L894" s="187"/>
      <c r="M894" s="147"/>
      <c r="N894" s="147"/>
      <c r="O894" s="147"/>
      <c r="P894" s="147"/>
      <c r="Q894" s="187"/>
      <c r="R894" s="154"/>
      <c r="S894" s="147"/>
      <c r="T894" s="154"/>
      <c r="U894" s="147"/>
      <c r="V894" s="149"/>
      <c r="W894" s="188"/>
      <c r="X894" s="147"/>
      <c r="Y894" s="147"/>
      <c r="Z894" s="215"/>
    </row>
    <row r="895" spans="3:27" s="101" customFormat="1" x14ac:dyDescent="0.25">
      <c r="C895" s="268"/>
      <c r="D895" s="147"/>
      <c r="E895" s="148"/>
      <c r="F895" s="151"/>
      <c r="G895" s="148"/>
      <c r="H895" s="184"/>
      <c r="I895" s="151"/>
      <c r="J895" s="153"/>
      <c r="K895" s="147"/>
      <c r="L895" s="187"/>
      <c r="M895" s="147"/>
      <c r="N895" s="147"/>
      <c r="O895" s="147"/>
      <c r="P895" s="147"/>
      <c r="Q895" s="187"/>
      <c r="R895" s="154"/>
      <c r="S895" s="147"/>
      <c r="T895" s="154"/>
      <c r="U895" s="147"/>
      <c r="V895" s="149"/>
      <c r="W895" s="188"/>
      <c r="X895" s="147"/>
      <c r="Y895" s="147"/>
      <c r="Z895" s="215"/>
    </row>
    <row r="896" spans="3:27" s="101" customFormat="1" x14ac:dyDescent="0.25">
      <c r="C896" s="268"/>
      <c r="D896" s="147"/>
      <c r="E896" s="148"/>
      <c r="F896" s="151"/>
      <c r="G896" s="148"/>
      <c r="H896" s="184"/>
      <c r="I896" s="151"/>
      <c r="J896" s="153"/>
      <c r="K896" s="147"/>
      <c r="L896" s="187"/>
      <c r="M896" s="147"/>
      <c r="N896" s="147"/>
      <c r="O896" s="147"/>
      <c r="P896" s="147"/>
      <c r="Q896" s="187"/>
      <c r="R896" s="154"/>
      <c r="S896" s="147"/>
      <c r="T896" s="154"/>
      <c r="U896" s="147"/>
      <c r="V896" s="149"/>
      <c r="W896" s="188"/>
      <c r="X896" s="147"/>
      <c r="Y896" s="147"/>
      <c r="Z896" s="215"/>
    </row>
    <row r="897" spans="3:26" s="101" customFormat="1" x14ac:dyDescent="0.25">
      <c r="C897" s="268"/>
      <c r="D897" s="147"/>
      <c r="E897" s="148"/>
      <c r="F897" s="151"/>
      <c r="G897" s="148"/>
      <c r="H897" s="184"/>
      <c r="I897" s="151"/>
      <c r="J897" s="153"/>
      <c r="K897" s="147"/>
      <c r="L897" s="187"/>
      <c r="M897" s="147"/>
      <c r="N897" s="147"/>
      <c r="O897" s="147"/>
      <c r="P897" s="147"/>
      <c r="Q897" s="187"/>
      <c r="R897" s="154"/>
      <c r="S897" s="147"/>
      <c r="T897" s="154"/>
      <c r="U897" s="147"/>
      <c r="V897" s="149"/>
      <c r="W897" s="188"/>
      <c r="X897" s="147"/>
      <c r="Y897" s="147"/>
      <c r="Z897" s="215"/>
    </row>
    <row r="898" spans="3:26" s="101" customFormat="1" x14ac:dyDescent="0.25">
      <c r="C898" s="268"/>
      <c r="D898" s="147"/>
      <c r="E898" s="148"/>
      <c r="F898" s="151"/>
      <c r="G898" s="148"/>
      <c r="H898" s="184"/>
      <c r="I898" s="151"/>
      <c r="J898" s="153"/>
      <c r="K898" s="147"/>
      <c r="L898" s="187"/>
      <c r="M898" s="147"/>
      <c r="N898" s="147"/>
      <c r="O898" s="147"/>
      <c r="P898" s="147"/>
      <c r="Q898" s="187"/>
      <c r="R898" s="154"/>
      <c r="S898" s="147"/>
      <c r="T898" s="154"/>
      <c r="U898" s="147"/>
      <c r="V898" s="149"/>
      <c r="W898" s="188"/>
      <c r="X898" s="147"/>
      <c r="Y898" s="147"/>
      <c r="Z898" s="215"/>
    </row>
    <row r="899" spans="3:26" s="101" customFormat="1" x14ac:dyDescent="0.25">
      <c r="C899" s="268"/>
      <c r="D899" s="147"/>
      <c r="E899" s="148"/>
      <c r="F899" s="151"/>
      <c r="G899" s="148"/>
      <c r="H899" s="184"/>
      <c r="I899" s="151"/>
      <c r="J899" s="153"/>
      <c r="K899" s="147"/>
      <c r="L899" s="187"/>
      <c r="M899" s="147"/>
      <c r="N899" s="147"/>
      <c r="O899" s="147"/>
      <c r="P899" s="147"/>
      <c r="Q899" s="187"/>
      <c r="R899" s="154"/>
      <c r="S899" s="147"/>
      <c r="T899" s="154"/>
      <c r="U899" s="147"/>
      <c r="V899" s="149"/>
      <c r="W899" s="188"/>
      <c r="X899" s="147"/>
      <c r="Y899" s="147"/>
      <c r="Z899" s="215"/>
    </row>
    <row r="900" spans="3:26" s="101" customFormat="1" x14ac:dyDescent="0.25">
      <c r="C900" s="268"/>
      <c r="D900" s="147"/>
      <c r="E900" s="148"/>
      <c r="F900" s="151"/>
      <c r="G900" s="148"/>
      <c r="H900" s="184"/>
      <c r="I900" s="151"/>
      <c r="J900" s="153"/>
      <c r="K900" s="147"/>
      <c r="L900" s="187"/>
      <c r="M900" s="147"/>
      <c r="N900" s="147"/>
      <c r="O900" s="147"/>
      <c r="P900" s="147"/>
      <c r="Q900" s="187"/>
      <c r="R900" s="154"/>
      <c r="S900" s="147"/>
      <c r="T900" s="147"/>
      <c r="U900" s="147"/>
      <c r="V900" s="149"/>
      <c r="W900" s="188"/>
      <c r="X900" s="147"/>
      <c r="Y900" s="147"/>
      <c r="Z900" s="215"/>
    </row>
    <row r="901" spans="3:26" s="101" customFormat="1" x14ac:dyDescent="0.25">
      <c r="C901" s="268"/>
      <c r="D901" s="147"/>
      <c r="E901" s="148"/>
      <c r="F901" s="151"/>
      <c r="G901" s="148"/>
      <c r="H901" s="184"/>
      <c r="I901" s="151"/>
      <c r="J901" s="153"/>
      <c r="K901" s="147"/>
      <c r="L901" s="187"/>
      <c r="M901" s="147"/>
      <c r="N901" s="147"/>
      <c r="O901" s="147"/>
      <c r="P901" s="147"/>
      <c r="Q901" s="187"/>
      <c r="R901" s="154"/>
      <c r="S901" s="147"/>
      <c r="T901" s="147"/>
      <c r="U901" s="147"/>
      <c r="V901" s="149"/>
      <c r="W901" s="188"/>
      <c r="X901" s="147"/>
      <c r="Y901" s="147"/>
      <c r="Z901" s="215"/>
    </row>
    <row r="902" spans="3:26" s="101" customFormat="1" x14ac:dyDescent="0.25">
      <c r="C902" s="268"/>
      <c r="D902" s="147"/>
      <c r="E902" s="148"/>
      <c r="F902" s="151"/>
      <c r="G902" s="148"/>
      <c r="H902" s="184"/>
      <c r="I902" s="151"/>
      <c r="J902" s="153"/>
      <c r="K902" s="147"/>
      <c r="L902" s="187"/>
      <c r="M902" s="147"/>
      <c r="N902" s="147"/>
      <c r="O902" s="147"/>
      <c r="P902" s="147"/>
      <c r="Q902" s="187"/>
      <c r="R902" s="154"/>
      <c r="S902" s="147"/>
      <c r="T902" s="147"/>
      <c r="U902" s="147"/>
      <c r="V902" s="149"/>
      <c r="W902" s="188"/>
      <c r="X902" s="147"/>
      <c r="Y902" s="147"/>
      <c r="Z902" s="215"/>
    </row>
    <row r="903" spans="3:26" s="101" customFormat="1" x14ac:dyDescent="0.25">
      <c r="C903" s="270"/>
      <c r="D903" s="151"/>
      <c r="E903" s="148"/>
      <c r="F903" s="151"/>
      <c r="G903" s="148"/>
      <c r="H903" s="184"/>
      <c r="I903" s="151"/>
      <c r="J903" s="153"/>
      <c r="K903" s="147"/>
      <c r="L903" s="187"/>
      <c r="M903" s="147"/>
      <c r="N903" s="147"/>
      <c r="O903" s="147"/>
      <c r="P903" s="147"/>
      <c r="Q903" s="187"/>
      <c r="R903" s="154"/>
      <c r="S903" s="147"/>
      <c r="T903" s="147"/>
      <c r="U903" s="147"/>
      <c r="V903" s="149"/>
      <c r="W903" s="188"/>
      <c r="X903" s="147"/>
      <c r="Y903" s="147"/>
      <c r="Z903" s="215"/>
    </row>
    <row r="904" spans="3:26" s="101" customFormat="1" x14ac:dyDescent="0.25">
      <c r="C904" s="270"/>
      <c r="D904" s="151"/>
      <c r="E904" s="148"/>
      <c r="F904" s="151"/>
      <c r="G904" s="148"/>
      <c r="H904" s="184"/>
      <c r="I904" s="151"/>
      <c r="J904" s="153"/>
      <c r="K904" s="147"/>
      <c r="L904" s="187"/>
      <c r="M904" s="147"/>
      <c r="N904" s="147"/>
      <c r="O904" s="147"/>
      <c r="P904" s="147"/>
      <c r="Q904" s="187"/>
      <c r="R904" s="154"/>
      <c r="S904" s="147"/>
      <c r="T904" s="147"/>
      <c r="U904" s="147"/>
      <c r="V904" s="149"/>
      <c r="W904" s="188"/>
      <c r="X904" s="218"/>
      <c r="Y904" s="147"/>
      <c r="Z904" s="215"/>
    </row>
    <row r="905" spans="3:26" s="101" customFormat="1" x14ac:dyDescent="0.25">
      <c r="C905" s="268"/>
      <c r="D905" s="147"/>
      <c r="E905" s="148"/>
      <c r="F905" s="151"/>
      <c r="G905" s="148"/>
      <c r="H905" s="184"/>
      <c r="I905" s="151"/>
      <c r="J905" s="153"/>
      <c r="K905" s="147"/>
      <c r="L905" s="187"/>
      <c r="M905" s="147"/>
      <c r="N905" s="147"/>
      <c r="O905" s="147"/>
      <c r="P905" s="147"/>
      <c r="Q905" s="187"/>
      <c r="R905" s="154"/>
      <c r="S905" s="147"/>
      <c r="T905" s="147"/>
      <c r="U905" s="147"/>
      <c r="V905" s="149"/>
      <c r="W905" s="188"/>
      <c r="X905" s="147"/>
      <c r="Y905" s="147"/>
      <c r="Z905" s="215"/>
    </row>
    <row r="906" spans="3:26" s="101" customFormat="1" x14ac:dyDescent="0.25">
      <c r="C906" s="268"/>
      <c r="D906" s="147"/>
      <c r="E906" s="148"/>
      <c r="F906" s="151"/>
      <c r="G906" s="148"/>
      <c r="H906" s="184"/>
      <c r="I906" s="151"/>
      <c r="J906" s="153"/>
      <c r="K906" s="147"/>
      <c r="L906" s="187"/>
      <c r="M906" s="147"/>
      <c r="N906" s="147"/>
      <c r="O906" s="147"/>
      <c r="P906" s="147"/>
      <c r="Q906" s="187"/>
      <c r="R906" s="154"/>
      <c r="S906" s="147"/>
      <c r="T906" s="147"/>
      <c r="U906" s="147"/>
      <c r="V906" s="149"/>
      <c r="W906" s="188"/>
      <c r="X906" s="218"/>
      <c r="Y906" s="187"/>
      <c r="Z906" s="215"/>
    </row>
    <row r="907" spans="3:26" s="101" customFormat="1" x14ac:dyDescent="0.25">
      <c r="C907" s="268"/>
      <c r="D907" s="147"/>
      <c r="E907" s="148"/>
      <c r="F907" s="151"/>
      <c r="G907" s="148"/>
      <c r="H907" s="184"/>
      <c r="I907" s="151"/>
      <c r="J907" s="153"/>
      <c r="K907" s="147"/>
      <c r="L907" s="187"/>
      <c r="M907" s="147"/>
      <c r="N907" s="147"/>
      <c r="O907" s="147"/>
      <c r="P907" s="147"/>
      <c r="Q907" s="187"/>
      <c r="R907" s="154"/>
      <c r="S907" s="147"/>
      <c r="T907" s="147"/>
      <c r="U907" s="147"/>
      <c r="V907" s="149"/>
      <c r="W907" s="188"/>
      <c r="X907" s="218"/>
      <c r="Y907" s="187"/>
      <c r="Z907" s="215"/>
    </row>
    <row r="908" spans="3:26" s="101" customFormat="1" x14ac:dyDescent="0.25">
      <c r="C908" s="268"/>
      <c r="D908" s="147"/>
      <c r="E908" s="148"/>
      <c r="F908" s="151"/>
      <c r="G908" s="148"/>
      <c r="H908" s="184"/>
      <c r="I908" s="151"/>
      <c r="J908" s="153"/>
      <c r="K908" s="147"/>
      <c r="L908" s="187"/>
      <c r="M908" s="147"/>
      <c r="N908" s="147"/>
      <c r="O908" s="147"/>
      <c r="P908" s="147"/>
      <c r="Q908" s="187"/>
      <c r="R908" s="154"/>
      <c r="S908" s="147"/>
      <c r="T908" s="147"/>
      <c r="U908" s="147"/>
      <c r="V908" s="149"/>
      <c r="W908" s="188"/>
      <c r="X908" s="218"/>
      <c r="Y908" s="187"/>
      <c r="Z908" s="215"/>
    </row>
    <row r="909" spans="3:26" s="101" customFormat="1" x14ac:dyDescent="0.25">
      <c r="C909" s="268"/>
      <c r="D909" s="147"/>
      <c r="E909" s="148"/>
      <c r="F909" s="151"/>
      <c r="G909" s="148"/>
      <c r="H909" s="184"/>
      <c r="I909" s="151"/>
      <c r="J909" s="153"/>
      <c r="K909" s="147"/>
      <c r="L909" s="187"/>
      <c r="M909" s="147"/>
      <c r="N909" s="147"/>
      <c r="O909" s="147"/>
      <c r="P909" s="147"/>
      <c r="Q909" s="187"/>
      <c r="R909" s="154"/>
      <c r="S909" s="147"/>
      <c r="T909" s="147"/>
      <c r="U909" s="147"/>
      <c r="V909" s="149"/>
      <c r="W909" s="188"/>
      <c r="X909" s="218"/>
      <c r="Y909" s="187"/>
      <c r="Z909" s="215"/>
    </row>
    <row r="910" spans="3:26" s="101" customFormat="1" x14ac:dyDescent="0.25">
      <c r="C910" s="268"/>
      <c r="D910" s="147"/>
      <c r="E910" s="148"/>
      <c r="F910" s="151"/>
      <c r="G910" s="148"/>
      <c r="H910" s="184"/>
      <c r="I910" s="151"/>
      <c r="J910" s="153"/>
      <c r="K910" s="147"/>
      <c r="L910" s="187"/>
      <c r="M910" s="147"/>
      <c r="N910" s="147"/>
      <c r="O910" s="147"/>
      <c r="P910" s="147"/>
      <c r="Q910" s="187"/>
      <c r="R910" s="154"/>
      <c r="S910" s="147"/>
      <c r="T910" s="147"/>
      <c r="U910" s="147"/>
      <c r="V910" s="149"/>
      <c r="W910" s="188"/>
      <c r="X910" s="147"/>
      <c r="Y910" s="147"/>
      <c r="Z910" s="215"/>
    </row>
    <row r="911" spans="3:26" s="101" customFormat="1" x14ac:dyDescent="0.25">
      <c r="C911" s="268"/>
      <c r="D911" s="147"/>
      <c r="E911" s="148"/>
      <c r="F911" s="151"/>
      <c r="G911" s="148"/>
      <c r="H911" s="184"/>
      <c r="I911" s="151"/>
      <c r="J911" s="153"/>
      <c r="K911" s="147"/>
      <c r="L911" s="187"/>
      <c r="M911" s="147"/>
      <c r="N911" s="147"/>
      <c r="O911" s="147"/>
      <c r="P911" s="147"/>
      <c r="Q911" s="187"/>
      <c r="R911" s="154"/>
      <c r="S911" s="147"/>
      <c r="T911" s="147"/>
      <c r="U911" s="147"/>
      <c r="V911" s="149"/>
      <c r="W911" s="188"/>
      <c r="X911" s="147"/>
      <c r="Y911" s="147"/>
      <c r="Z911" s="215"/>
    </row>
    <row r="912" spans="3:26" s="101" customFormat="1" x14ac:dyDescent="0.25">
      <c r="C912" s="268"/>
      <c r="D912" s="147"/>
      <c r="E912" s="148"/>
      <c r="F912" s="151"/>
      <c r="G912" s="148"/>
      <c r="H912" s="184"/>
      <c r="I912" s="151"/>
      <c r="J912" s="153"/>
      <c r="K912" s="147"/>
      <c r="L912" s="187"/>
      <c r="M912" s="147"/>
      <c r="N912" s="147"/>
      <c r="O912" s="147"/>
      <c r="P912" s="147"/>
      <c r="Q912" s="187"/>
      <c r="R912" s="154"/>
      <c r="S912" s="147"/>
      <c r="T912" s="147"/>
      <c r="U912" s="147"/>
      <c r="V912" s="149"/>
      <c r="W912" s="188"/>
      <c r="X912" s="147"/>
      <c r="Y912" s="147"/>
      <c r="Z912" s="215"/>
    </row>
    <row r="913" spans="3:26" s="101" customFormat="1" x14ac:dyDescent="0.25">
      <c r="C913" s="268"/>
      <c r="D913" s="147"/>
      <c r="E913" s="148"/>
      <c r="F913" s="151"/>
      <c r="G913" s="148"/>
      <c r="H913" s="184"/>
      <c r="I913" s="151"/>
      <c r="J913" s="153"/>
      <c r="K913" s="147"/>
      <c r="L913" s="187"/>
      <c r="M913" s="147"/>
      <c r="N913" s="147"/>
      <c r="O913" s="147"/>
      <c r="P913" s="147"/>
      <c r="Q913" s="187"/>
      <c r="R913" s="154"/>
      <c r="S913" s="147"/>
      <c r="T913" s="147"/>
      <c r="U913" s="147"/>
      <c r="V913" s="149"/>
      <c r="W913" s="188"/>
      <c r="X913" s="147"/>
      <c r="Y913" s="147"/>
      <c r="Z913" s="215"/>
    </row>
    <row r="914" spans="3:26" s="101" customFormat="1" x14ac:dyDescent="0.25">
      <c r="C914" s="268"/>
      <c r="D914" s="147"/>
      <c r="E914" s="148"/>
      <c r="F914" s="151"/>
      <c r="G914" s="148"/>
      <c r="H914" s="184"/>
      <c r="I914" s="151"/>
      <c r="J914" s="153"/>
      <c r="K914" s="147"/>
      <c r="L914" s="187"/>
      <c r="M914" s="147"/>
      <c r="N914" s="147"/>
      <c r="O914" s="147"/>
      <c r="P914" s="147"/>
      <c r="Q914" s="187"/>
      <c r="R914" s="154"/>
      <c r="S914" s="147"/>
      <c r="T914" s="147"/>
      <c r="U914" s="147"/>
      <c r="V914" s="149"/>
      <c r="W914" s="188"/>
      <c r="X914" s="147"/>
      <c r="Y914" s="147"/>
      <c r="Z914" s="215"/>
    </row>
    <row r="915" spans="3:26" s="101" customFormat="1" x14ac:dyDescent="0.25">
      <c r="C915" s="268"/>
      <c r="D915" s="147"/>
      <c r="E915" s="148"/>
      <c r="F915" s="151"/>
      <c r="G915" s="148"/>
      <c r="H915" s="184"/>
      <c r="I915" s="151"/>
      <c r="J915" s="153"/>
      <c r="K915" s="147"/>
      <c r="L915" s="187"/>
      <c r="M915" s="147"/>
      <c r="N915" s="147"/>
      <c r="O915" s="147"/>
      <c r="P915" s="147"/>
      <c r="Q915" s="187"/>
      <c r="R915" s="154"/>
      <c r="S915" s="147"/>
      <c r="T915" s="147"/>
      <c r="U915" s="147"/>
      <c r="V915" s="149"/>
      <c r="W915" s="188"/>
      <c r="X915" s="147"/>
      <c r="Y915" s="147"/>
      <c r="Z915" s="215"/>
    </row>
    <row r="916" spans="3:26" s="101" customFormat="1" x14ac:dyDescent="0.25">
      <c r="C916" s="268"/>
      <c r="D916" s="147"/>
      <c r="E916" s="148"/>
      <c r="F916" s="151"/>
      <c r="G916" s="148"/>
      <c r="H916" s="184"/>
      <c r="I916" s="151"/>
      <c r="J916" s="153"/>
      <c r="K916" s="147"/>
      <c r="L916" s="187"/>
      <c r="M916" s="147"/>
      <c r="N916" s="147"/>
      <c r="O916" s="147"/>
      <c r="P916" s="147"/>
      <c r="Q916" s="187"/>
      <c r="R916" s="154"/>
      <c r="S916" s="147"/>
      <c r="T916" s="147"/>
      <c r="U916" s="147"/>
      <c r="V916" s="149"/>
      <c r="W916" s="188"/>
      <c r="X916" s="147"/>
      <c r="Y916" s="147"/>
      <c r="Z916" s="215"/>
    </row>
    <row r="917" spans="3:26" s="101" customFormat="1" x14ac:dyDescent="0.25">
      <c r="C917" s="268"/>
      <c r="D917" s="147"/>
      <c r="E917" s="148"/>
      <c r="F917" s="151"/>
      <c r="G917" s="148"/>
      <c r="H917" s="184"/>
      <c r="I917" s="151"/>
      <c r="J917" s="153"/>
      <c r="K917" s="147"/>
      <c r="L917" s="187"/>
      <c r="M917" s="147"/>
      <c r="N917" s="147"/>
      <c r="O917" s="147"/>
      <c r="P917" s="147"/>
      <c r="Q917" s="187"/>
      <c r="R917" s="154"/>
      <c r="S917" s="147"/>
      <c r="T917" s="147"/>
      <c r="U917" s="147"/>
      <c r="V917" s="149"/>
      <c r="W917" s="188"/>
      <c r="X917" s="147"/>
      <c r="Y917" s="147"/>
      <c r="Z917" s="215"/>
    </row>
    <row r="918" spans="3:26" s="101" customFormat="1" x14ac:dyDescent="0.25">
      <c r="C918" s="268"/>
      <c r="D918" s="147"/>
      <c r="E918" s="148"/>
      <c r="F918" s="151"/>
      <c r="G918" s="148"/>
      <c r="H918" s="184"/>
      <c r="I918" s="151"/>
      <c r="J918" s="153"/>
      <c r="K918" s="147"/>
      <c r="L918" s="187"/>
      <c r="M918" s="147"/>
      <c r="N918" s="147"/>
      <c r="O918" s="147"/>
      <c r="P918" s="147"/>
      <c r="Q918" s="187"/>
      <c r="R918" s="154"/>
      <c r="S918" s="147"/>
      <c r="T918" s="147"/>
      <c r="U918" s="147"/>
      <c r="V918" s="149"/>
      <c r="W918" s="188"/>
      <c r="X918" s="147"/>
      <c r="Y918" s="147"/>
      <c r="Z918" s="215"/>
    </row>
    <row r="919" spans="3:26" s="101" customFormat="1" x14ac:dyDescent="0.25">
      <c r="C919" s="268"/>
      <c r="D919" s="147"/>
      <c r="E919" s="148"/>
      <c r="F919" s="151"/>
      <c r="G919" s="148"/>
      <c r="H919" s="184"/>
      <c r="I919" s="151"/>
      <c r="J919" s="153"/>
      <c r="K919" s="147"/>
      <c r="L919" s="187"/>
      <c r="M919" s="147"/>
      <c r="N919" s="147"/>
      <c r="O919" s="147"/>
      <c r="P919" s="147"/>
      <c r="Q919" s="187"/>
      <c r="R919" s="154"/>
      <c r="S919" s="147"/>
      <c r="T919" s="147"/>
      <c r="U919" s="147"/>
      <c r="V919" s="149"/>
      <c r="W919" s="188"/>
      <c r="X919" s="147"/>
      <c r="Y919" s="147"/>
      <c r="Z919" s="215"/>
    </row>
    <row r="920" spans="3:26" s="101" customFormat="1" x14ac:dyDescent="0.25">
      <c r="C920" s="268"/>
      <c r="D920" s="147"/>
      <c r="E920" s="148"/>
      <c r="F920" s="151"/>
      <c r="G920" s="148"/>
      <c r="H920" s="184"/>
      <c r="I920" s="151"/>
      <c r="J920" s="153"/>
      <c r="K920" s="147"/>
      <c r="L920" s="187"/>
      <c r="M920" s="147"/>
      <c r="N920" s="147"/>
      <c r="O920" s="147"/>
      <c r="P920" s="147"/>
      <c r="Q920" s="187"/>
      <c r="R920" s="154"/>
      <c r="S920" s="147"/>
      <c r="T920" s="154"/>
      <c r="U920" s="147"/>
      <c r="V920" s="149"/>
      <c r="W920" s="188"/>
      <c r="X920" s="147"/>
      <c r="Y920" s="147"/>
      <c r="Z920" s="215"/>
    </row>
    <row r="921" spans="3:26" s="101" customFormat="1" x14ac:dyDescent="0.25">
      <c r="C921" s="268"/>
      <c r="D921" s="147"/>
      <c r="E921" s="148"/>
      <c r="F921" s="151"/>
      <c r="G921" s="148"/>
      <c r="H921" s="184"/>
      <c r="I921" s="151"/>
      <c r="J921" s="153"/>
      <c r="K921" s="147"/>
      <c r="L921" s="187"/>
      <c r="M921" s="147"/>
      <c r="N921" s="147"/>
      <c r="O921" s="147"/>
      <c r="P921" s="147"/>
      <c r="Q921" s="187"/>
      <c r="R921" s="154"/>
      <c r="S921" s="147"/>
      <c r="T921" s="154"/>
      <c r="U921" s="147"/>
      <c r="V921" s="149"/>
      <c r="W921" s="188"/>
      <c r="X921" s="147"/>
      <c r="Y921" s="147"/>
      <c r="Z921" s="215"/>
    </row>
    <row r="922" spans="3:26" s="101" customFormat="1" x14ac:dyDescent="0.25">
      <c r="C922" s="268"/>
      <c r="D922" s="147"/>
      <c r="E922" s="148"/>
      <c r="F922" s="151"/>
      <c r="G922" s="148"/>
      <c r="H922" s="184"/>
      <c r="I922" s="151"/>
      <c r="J922" s="153"/>
      <c r="K922" s="147"/>
      <c r="L922" s="187"/>
      <c r="M922" s="147"/>
      <c r="N922" s="147"/>
      <c r="O922" s="147"/>
      <c r="P922" s="147"/>
      <c r="Q922" s="187"/>
      <c r="R922" s="154"/>
      <c r="S922" s="147"/>
      <c r="T922" s="154"/>
      <c r="U922" s="147"/>
      <c r="V922" s="149"/>
      <c r="W922" s="188"/>
      <c r="X922" s="147"/>
      <c r="Y922" s="147"/>
      <c r="Z922" s="215"/>
    </row>
    <row r="923" spans="3:26" s="101" customFormat="1" x14ac:dyDescent="0.25">
      <c r="C923" s="268"/>
      <c r="D923" s="147"/>
      <c r="E923" s="148"/>
      <c r="F923" s="151"/>
      <c r="G923" s="148"/>
      <c r="H923" s="184"/>
      <c r="I923" s="151"/>
      <c r="J923" s="153"/>
      <c r="K923" s="147"/>
      <c r="L923" s="187"/>
      <c r="M923" s="147"/>
      <c r="N923" s="147"/>
      <c r="O923" s="147"/>
      <c r="P923" s="147"/>
      <c r="Q923" s="187"/>
      <c r="R923" s="154"/>
      <c r="S923" s="147"/>
      <c r="T923" s="154"/>
      <c r="U923" s="147"/>
      <c r="V923" s="149"/>
      <c r="W923" s="188"/>
      <c r="X923" s="147"/>
      <c r="Y923" s="147"/>
      <c r="Z923" s="215"/>
    </row>
    <row r="924" spans="3:26" s="101" customFormat="1" x14ac:dyDescent="0.25">
      <c r="C924" s="268"/>
      <c r="D924" s="147"/>
      <c r="E924" s="148"/>
      <c r="F924" s="151"/>
      <c r="G924" s="148"/>
      <c r="H924" s="184"/>
      <c r="I924" s="151"/>
      <c r="J924" s="153"/>
      <c r="K924" s="147"/>
      <c r="L924" s="187"/>
      <c r="M924" s="147"/>
      <c r="N924" s="147"/>
      <c r="O924" s="147"/>
      <c r="P924" s="147"/>
      <c r="Q924" s="187"/>
      <c r="R924" s="154"/>
      <c r="S924" s="147"/>
      <c r="T924" s="154"/>
      <c r="U924" s="147"/>
      <c r="V924" s="149"/>
      <c r="W924" s="188"/>
      <c r="X924" s="147"/>
      <c r="Y924" s="147"/>
      <c r="Z924" s="215"/>
    </row>
    <row r="925" spans="3:26" s="101" customFormat="1" x14ac:dyDescent="0.25">
      <c r="C925" s="268"/>
      <c r="D925" s="147"/>
      <c r="E925" s="148"/>
      <c r="F925" s="151"/>
      <c r="G925" s="148"/>
      <c r="H925" s="184"/>
      <c r="I925" s="151"/>
      <c r="J925" s="153"/>
      <c r="K925" s="147"/>
      <c r="L925" s="187"/>
      <c r="M925" s="147"/>
      <c r="N925" s="147"/>
      <c r="O925" s="147"/>
      <c r="P925" s="147"/>
      <c r="Q925" s="187"/>
      <c r="R925" s="154"/>
      <c r="S925" s="147"/>
      <c r="T925" s="154"/>
      <c r="U925" s="147"/>
      <c r="V925" s="149"/>
      <c r="W925" s="188"/>
      <c r="X925" s="147"/>
      <c r="Y925" s="147"/>
      <c r="Z925" s="215"/>
    </row>
    <row r="926" spans="3:26" s="101" customFormat="1" x14ac:dyDescent="0.25">
      <c r="C926" s="268"/>
      <c r="D926" s="147"/>
      <c r="E926" s="148"/>
      <c r="F926" s="151"/>
      <c r="G926" s="148"/>
      <c r="H926" s="184"/>
      <c r="I926" s="151"/>
      <c r="J926" s="153"/>
      <c r="K926" s="147"/>
      <c r="L926" s="187"/>
      <c r="M926" s="147"/>
      <c r="N926" s="147"/>
      <c r="O926" s="147"/>
      <c r="P926" s="147"/>
      <c r="Q926" s="187"/>
      <c r="R926" s="154"/>
      <c r="S926" s="147"/>
      <c r="T926" s="154"/>
      <c r="U926" s="147"/>
      <c r="V926" s="149"/>
      <c r="W926" s="188"/>
      <c r="X926" s="147"/>
      <c r="Y926" s="147"/>
      <c r="Z926" s="215"/>
    </row>
    <row r="927" spans="3:26" s="101" customFormat="1" x14ac:dyDescent="0.25">
      <c r="C927" s="268"/>
      <c r="D927" s="147"/>
      <c r="E927" s="148"/>
      <c r="F927" s="151"/>
      <c r="G927" s="148"/>
      <c r="H927" s="184"/>
      <c r="I927" s="151"/>
      <c r="J927" s="153"/>
      <c r="K927" s="147"/>
      <c r="L927" s="187"/>
      <c r="M927" s="147"/>
      <c r="N927" s="147"/>
      <c r="O927" s="147"/>
      <c r="P927" s="147"/>
      <c r="Q927" s="187"/>
      <c r="R927" s="154"/>
      <c r="S927" s="147"/>
      <c r="T927" s="154"/>
      <c r="U927" s="147"/>
      <c r="V927" s="149"/>
      <c r="W927" s="188"/>
      <c r="X927" s="147"/>
      <c r="Y927" s="147"/>
      <c r="Z927" s="215"/>
    </row>
    <row r="928" spans="3:26" s="101" customFormat="1" x14ac:dyDescent="0.25">
      <c r="C928" s="268"/>
      <c r="D928" s="147"/>
      <c r="E928" s="148"/>
      <c r="F928" s="151"/>
      <c r="G928" s="148"/>
      <c r="H928" s="184"/>
      <c r="I928" s="151"/>
      <c r="J928" s="153"/>
      <c r="K928" s="147"/>
      <c r="L928" s="187"/>
      <c r="M928" s="147"/>
      <c r="N928" s="147"/>
      <c r="O928" s="147"/>
      <c r="P928" s="147"/>
      <c r="Q928" s="187"/>
      <c r="R928" s="154"/>
      <c r="S928" s="147"/>
      <c r="T928" s="154"/>
      <c r="U928" s="147"/>
      <c r="V928" s="149"/>
      <c r="W928" s="188"/>
      <c r="X928" s="147"/>
      <c r="Y928" s="147"/>
      <c r="Z928" s="215"/>
    </row>
    <row r="929" spans="3:26" s="101" customFormat="1" x14ac:dyDescent="0.25">
      <c r="C929" s="268"/>
      <c r="D929" s="147"/>
      <c r="E929" s="148"/>
      <c r="F929" s="151"/>
      <c r="G929" s="148"/>
      <c r="H929" s="184"/>
      <c r="I929" s="151"/>
      <c r="J929" s="153"/>
      <c r="K929" s="147"/>
      <c r="L929" s="187"/>
      <c r="M929" s="147"/>
      <c r="N929" s="147"/>
      <c r="O929" s="147"/>
      <c r="P929" s="147"/>
      <c r="Q929" s="187"/>
      <c r="R929" s="154"/>
      <c r="S929" s="147"/>
      <c r="T929" s="154"/>
      <c r="U929" s="147"/>
      <c r="V929" s="149"/>
      <c r="W929" s="188"/>
      <c r="X929" s="147"/>
      <c r="Y929" s="147"/>
      <c r="Z929" s="215"/>
    </row>
    <row r="930" spans="3:26" s="101" customFormat="1" x14ac:dyDescent="0.25">
      <c r="C930" s="268"/>
      <c r="D930" s="151"/>
      <c r="E930" s="148"/>
      <c r="F930" s="151"/>
      <c r="G930" s="148"/>
      <c r="H930" s="184"/>
      <c r="I930" s="151"/>
      <c r="J930" s="153"/>
      <c r="K930" s="147"/>
      <c r="L930" s="187"/>
      <c r="M930" s="147"/>
      <c r="N930" s="147"/>
      <c r="O930" s="147"/>
      <c r="P930" s="147"/>
      <c r="Q930" s="187"/>
      <c r="R930" s="154"/>
      <c r="S930" s="147"/>
      <c r="T930" s="154"/>
      <c r="U930" s="147"/>
      <c r="V930" s="149"/>
      <c r="W930" s="188"/>
      <c r="X930" s="147"/>
      <c r="Y930" s="147"/>
      <c r="Z930" s="215"/>
    </row>
    <row r="931" spans="3:26" s="101" customFormat="1" x14ac:dyDescent="0.25">
      <c r="C931" s="268"/>
      <c r="D931" s="147"/>
      <c r="E931" s="148"/>
      <c r="F931" s="151"/>
      <c r="G931" s="148"/>
      <c r="H931" s="184"/>
      <c r="I931" s="151"/>
      <c r="J931" s="153"/>
      <c r="K931" s="147"/>
      <c r="L931" s="187"/>
      <c r="M931" s="147"/>
      <c r="N931" s="147"/>
      <c r="O931" s="147"/>
      <c r="P931" s="147"/>
      <c r="Q931" s="187"/>
      <c r="R931" s="154"/>
      <c r="S931" s="147"/>
      <c r="T931" s="154"/>
      <c r="U931" s="147"/>
      <c r="V931" s="149"/>
      <c r="W931" s="188"/>
      <c r="X931" s="147"/>
      <c r="Y931" s="147"/>
      <c r="Z931" s="215"/>
    </row>
    <row r="932" spans="3:26" s="101" customFormat="1" x14ac:dyDescent="0.25">
      <c r="C932" s="268"/>
      <c r="D932" s="147"/>
      <c r="E932" s="148"/>
      <c r="F932" s="151"/>
      <c r="G932" s="148"/>
      <c r="H932" s="184"/>
      <c r="I932" s="151"/>
      <c r="J932" s="153"/>
      <c r="K932" s="147"/>
      <c r="L932" s="187"/>
      <c r="M932" s="147"/>
      <c r="N932" s="147"/>
      <c r="O932" s="147"/>
      <c r="P932" s="147"/>
      <c r="Q932" s="187"/>
      <c r="R932" s="154"/>
      <c r="S932" s="147"/>
      <c r="T932" s="154"/>
      <c r="U932" s="147"/>
      <c r="V932" s="149"/>
      <c r="W932" s="188"/>
      <c r="X932" s="147"/>
      <c r="Y932" s="147"/>
      <c r="Z932" s="215"/>
    </row>
    <row r="933" spans="3:26" s="101" customFormat="1" x14ac:dyDescent="0.25">
      <c r="C933" s="268"/>
      <c r="D933" s="147"/>
      <c r="E933" s="148"/>
      <c r="F933" s="151"/>
      <c r="G933" s="148"/>
      <c r="H933" s="184"/>
      <c r="I933" s="151"/>
      <c r="J933" s="153"/>
      <c r="K933" s="147"/>
      <c r="L933" s="187"/>
      <c r="M933" s="147"/>
      <c r="N933" s="147"/>
      <c r="O933" s="147"/>
      <c r="P933" s="147"/>
      <c r="Q933" s="187"/>
      <c r="R933" s="154"/>
      <c r="S933" s="147"/>
      <c r="T933" s="154"/>
      <c r="U933" s="147"/>
      <c r="V933" s="149"/>
      <c r="W933" s="188"/>
      <c r="X933" s="147"/>
      <c r="Y933" s="147"/>
      <c r="Z933" s="215"/>
    </row>
    <row r="934" spans="3:26" s="101" customFormat="1" x14ac:dyDescent="0.25">
      <c r="C934" s="268"/>
      <c r="D934" s="147"/>
      <c r="E934" s="148"/>
      <c r="F934" s="151"/>
      <c r="G934" s="148"/>
      <c r="H934" s="184"/>
      <c r="I934" s="151"/>
      <c r="J934" s="153"/>
      <c r="K934" s="147"/>
      <c r="L934" s="187"/>
      <c r="M934" s="147"/>
      <c r="N934" s="147"/>
      <c r="O934" s="147"/>
      <c r="P934" s="147"/>
      <c r="Q934" s="187"/>
      <c r="R934" s="154"/>
      <c r="S934" s="147"/>
      <c r="T934" s="154"/>
      <c r="U934" s="147"/>
      <c r="V934" s="149"/>
      <c r="W934" s="188"/>
      <c r="X934" s="147"/>
      <c r="Y934" s="147"/>
      <c r="Z934" s="215"/>
    </row>
    <row r="935" spans="3:26" s="101" customFormat="1" x14ac:dyDescent="0.25">
      <c r="C935" s="268"/>
      <c r="D935" s="147"/>
      <c r="E935" s="148"/>
      <c r="F935" s="151"/>
      <c r="G935" s="148"/>
      <c r="H935" s="184"/>
      <c r="I935" s="151"/>
      <c r="J935" s="153"/>
      <c r="K935" s="147"/>
      <c r="L935" s="187"/>
      <c r="M935" s="147"/>
      <c r="N935" s="147"/>
      <c r="O935" s="147"/>
      <c r="P935" s="147"/>
      <c r="Q935" s="187"/>
      <c r="R935" s="154"/>
      <c r="S935" s="147"/>
      <c r="T935" s="154"/>
      <c r="U935" s="147"/>
      <c r="V935" s="149"/>
      <c r="W935" s="188"/>
      <c r="X935" s="147"/>
      <c r="Y935" s="147"/>
      <c r="Z935" s="215"/>
    </row>
    <row r="936" spans="3:26" s="101" customFormat="1" x14ac:dyDescent="0.25">
      <c r="C936" s="268"/>
      <c r="D936" s="147"/>
      <c r="E936" s="148"/>
      <c r="F936" s="151"/>
      <c r="G936" s="148"/>
      <c r="H936" s="184"/>
      <c r="I936" s="151"/>
      <c r="J936" s="153"/>
      <c r="K936" s="147"/>
      <c r="L936" s="187"/>
      <c r="M936" s="147"/>
      <c r="N936" s="147"/>
      <c r="O936" s="147"/>
      <c r="P936" s="147"/>
      <c r="Q936" s="187"/>
      <c r="R936" s="154"/>
      <c r="S936" s="147"/>
      <c r="T936" s="154"/>
      <c r="U936" s="147"/>
      <c r="V936" s="149"/>
      <c r="W936" s="188"/>
      <c r="X936" s="147"/>
      <c r="Y936" s="147"/>
      <c r="Z936" s="215"/>
    </row>
    <row r="937" spans="3:26" s="101" customFormat="1" x14ac:dyDescent="0.25">
      <c r="C937" s="268"/>
      <c r="D937" s="147"/>
      <c r="E937" s="148"/>
      <c r="F937" s="151"/>
      <c r="G937" s="148"/>
      <c r="H937" s="184"/>
      <c r="I937" s="151"/>
      <c r="J937" s="153"/>
      <c r="K937" s="147"/>
      <c r="L937" s="187"/>
      <c r="M937" s="147"/>
      <c r="N937" s="147"/>
      <c r="O937" s="147"/>
      <c r="P937" s="147"/>
      <c r="Q937" s="187"/>
      <c r="R937" s="154"/>
      <c r="S937" s="147"/>
      <c r="T937" s="154"/>
      <c r="U937" s="147"/>
      <c r="V937" s="149"/>
      <c r="W937" s="188"/>
      <c r="X937" s="147"/>
      <c r="Y937" s="147"/>
      <c r="Z937" s="215"/>
    </row>
    <row r="938" spans="3:26" s="101" customFormat="1" x14ac:dyDescent="0.25">
      <c r="C938" s="268"/>
      <c r="D938" s="147"/>
      <c r="E938" s="148"/>
      <c r="F938" s="151"/>
      <c r="G938" s="148"/>
      <c r="H938" s="184"/>
      <c r="I938" s="151"/>
      <c r="J938" s="153"/>
      <c r="K938" s="147"/>
      <c r="L938" s="187"/>
      <c r="M938" s="147"/>
      <c r="N938" s="147"/>
      <c r="O938" s="147"/>
      <c r="P938" s="147"/>
      <c r="Q938" s="187"/>
      <c r="R938" s="154"/>
      <c r="S938" s="147"/>
      <c r="T938" s="154"/>
      <c r="U938" s="147"/>
      <c r="V938" s="149"/>
      <c r="W938" s="188"/>
      <c r="X938" s="147"/>
      <c r="Y938" s="147"/>
      <c r="Z938" s="215"/>
    </row>
    <row r="939" spans="3:26" s="101" customFormat="1" x14ac:dyDescent="0.25">
      <c r="C939" s="268"/>
      <c r="D939" s="147"/>
      <c r="E939" s="148"/>
      <c r="F939" s="151"/>
      <c r="G939" s="148"/>
      <c r="H939" s="184"/>
      <c r="I939" s="151"/>
      <c r="J939" s="153"/>
      <c r="K939" s="147"/>
      <c r="L939" s="187"/>
      <c r="M939" s="147"/>
      <c r="N939" s="147"/>
      <c r="O939" s="147"/>
      <c r="P939" s="147"/>
      <c r="Q939" s="187"/>
      <c r="R939" s="154"/>
      <c r="S939" s="147"/>
      <c r="T939" s="154"/>
      <c r="U939" s="147"/>
      <c r="V939" s="149"/>
      <c r="W939" s="188"/>
      <c r="X939" s="147"/>
      <c r="Y939" s="147"/>
      <c r="Z939" s="215"/>
    </row>
    <row r="940" spans="3:26" s="101" customFormat="1" x14ac:dyDescent="0.25">
      <c r="C940" s="268"/>
      <c r="D940" s="147"/>
      <c r="E940" s="148"/>
      <c r="F940" s="151"/>
      <c r="G940" s="148"/>
      <c r="H940" s="184"/>
      <c r="I940" s="151"/>
      <c r="J940" s="153"/>
      <c r="K940" s="147"/>
      <c r="L940" s="187"/>
      <c r="M940" s="147"/>
      <c r="N940" s="147"/>
      <c r="O940" s="147"/>
      <c r="P940" s="147"/>
      <c r="Q940" s="187"/>
      <c r="R940" s="154"/>
      <c r="S940" s="147"/>
      <c r="T940" s="154"/>
      <c r="U940" s="147"/>
      <c r="V940" s="149"/>
      <c r="W940" s="188"/>
      <c r="X940" s="147"/>
      <c r="Y940" s="147"/>
      <c r="Z940" s="215"/>
    </row>
  </sheetData>
  <hyperlinks>
    <hyperlink ref="C300" r:id="rId1" xr:uid="{00000000-0004-0000-0000-000000000000}"/>
  </hyperlinks>
  <pageMargins left="0.7" right="0.7" top="0.75" bottom="0.75" header="0.3" footer="0.3"/>
  <pageSetup scale="29" fitToHeight="0" orientation="portrait" r:id="rId2"/>
  <ignoredErrors>
    <ignoredError sqref="G283 G276:G277 G270 G267 G249 G252 G255 G258 G261 G264 G243:G244 G214 G208 G200 G191 G185 G182 G169:G170 G166 G138:G139 G135 G109 G120 G98:G99 G82 G94 G39 G43 G47 G51 G55 G61:G62 G67 G74 G30:G32 G35 G8:G29" formula="1"/>
    <ignoredError xmlns:x16r3="http://schemas.microsoft.com/office/spreadsheetml/2018/08/main" sqref="D289" x16r3:misleadingForma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11"/>
  <sheetViews>
    <sheetView showGridLines="0" view="pageLayout" zoomScaleNormal="100" workbookViewId="0">
      <selection activeCell="H31" sqref="H31"/>
    </sheetView>
  </sheetViews>
  <sheetFormatPr defaultRowHeight="15" x14ac:dyDescent="0.25"/>
  <cols>
    <col min="1" max="1" width="54.7109375" customWidth="1"/>
    <col min="2" max="4" width="27.28515625" customWidth="1"/>
    <col min="5" max="5" width="0.7109375" customWidth="1"/>
  </cols>
  <sheetData>
    <row r="1" spans="1:4" ht="0.75" customHeight="1" x14ac:dyDescent="0.25"/>
    <row r="2" spans="1:4" ht="0.75" customHeight="1" x14ac:dyDescent="0.25"/>
    <row r="3" spans="1:4" ht="17.25" customHeight="1" x14ac:dyDescent="0.25">
      <c r="A3" s="501" t="s">
        <v>266</v>
      </c>
      <c r="B3" s="502"/>
      <c r="C3" s="502"/>
      <c r="D3" s="502"/>
    </row>
    <row r="4" spans="1:4" ht="3.6" customHeight="1" x14ac:dyDescent="0.25"/>
    <row r="5" spans="1:4" ht="22.5" x14ac:dyDescent="0.25">
      <c r="A5" s="11" t="s">
        <v>267</v>
      </c>
      <c r="B5" s="12" t="s">
        <v>268</v>
      </c>
      <c r="C5" s="12" t="s">
        <v>269</v>
      </c>
      <c r="D5" s="12" t="s">
        <v>270</v>
      </c>
    </row>
    <row r="6" spans="1:4" x14ac:dyDescent="0.25">
      <c r="A6" s="13" t="s">
        <v>271</v>
      </c>
      <c r="B6" s="14">
        <f>'BudCom Expense worksheet'!M4</f>
        <v>3847767</v>
      </c>
      <c r="C6" s="14">
        <f>'BudCom Expense worksheet'!Q4</f>
        <v>4194313.9945</v>
      </c>
      <c r="D6" s="14">
        <f>'BudCom Expense worksheet'!T4</f>
        <v>4213682.6710999999</v>
      </c>
    </row>
    <row r="7" spans="1:4" x14ac:dyDescent="0.25">
      <c r="A7" s="13" t="s">
        <v>272</v>
      </c>
      <c r="B7" s="14"/>
      <c r="C7" s="14">
        <f>'MS-737 Warrant Articles'!F20</f>
        <v>127400</v>
      </c>
      <c r="D7" s="14">
        <f>'MS-737 Warrant Articles'!H20</f>
        <v>127400</v>
      </c>
    </row>
    <row r="8" spans="1:4" x14ac:dyDescent="0.25">
      <c r="A8" s="13" t="s">
        <v>273</v>
      </c>
      <c r="B8" s="14"/>
      <c r="C8" s="14">
        <f>'MS-737 Warrant Articles'!F45</f>
        <v>20041.27</v>
      </c>
      <c r="D8" s="14">
        <f>'MS-737 Warrant Articles'!H45</f>
        <v>20041.27</v>
      </c>
    </row>
    <row r="9" spans="1:4" x14ac:dyDescent="0.25">
      <c r="A9" s="13" t="s">
        <v>274</v>
      </c>
      <c r="B9" s="14"/>
      <c r="C9" s="14">
        <f>SUM(C6:C8)</f>
        <v>4341755.2644999996</v>
      </c>
      <c r="D9" s="14">
        <f>SUM(D6:D8)</f>
        <v>4361123.9410999995</v>
      </c>
    </row>
    <row r="10" spans="1:4" x14ac:dyDescent="0.25">
      <c r="A10" s="13" t="s">
        <v>275</v>
      </c>
      <c r="B10" s="14"/>
      <c r="C10" s="14">
        <f>'MS-737 Revenues'!E66</f>
        <v>1420050</v>
      </c>
      <c r="D10" s="14">
        <f>'MS-737 Revenues'!F66</f>
        <v>1554450</v>
      </c>
    </row>
    <row r="11" spans="1:4" x14ac:dyDescent="0.25">
      <c r="A11" s="13" t="s">
        <v>276</v>
      </c>
      <c r="B11" s="14"/>
      <c r="C11" s="14">
        <f>C9-C10</f>
        <v>2921705.2644999996</v>
      </c>
      <c r="D11" s="14">
        <f>D9-D10</f>
        <v>2806673.9410999995</v>
      </c>
    </row>
  </sheetData>
  <mergeCells count="1">
    <mergeCell ref="A3:D3"/>
  </mergeCells>
  <pageMargins left="0.45" right="0.45" top="0.5" bottom="0.85375000000000001" header="0.5" footer="0.5"/>
  <pageSetup scale="94" fitToHeight="0" orientation="landscape" r:id="rId1"/>
  <headerFooter alignWithMargins="0">
    <oddFooter xml:space="preserve">&amp;L&amp;"Arial,Regular"&amp;10 MS-737: Danville 2019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7"/>
  <sheetViews>
    <sheetView showGridLines="0" view="pageLayout" zoomScaleNormal="100" workbookViewId="0">
      <selection activeCell="E5" sqref="E5"/>
    </sheetView>
  </sheetViews>
  <sheetFormatPr defaultRowHeight="15" x14ac:dyDescent="0.25"/>
  <cols>
    <col min="1" max="1" width="22.85546875" customWidth="1"/>
    <col min="2" max="2" width="42.85546875" customWidth="1"/>
    <col min="3" max="3" width="7.28515625" customWidth="1"/>
    <col min="4" max="4" width="13.7109375" customWidth="1"/>
    <col min="5" max="5" width="27.42578125" customWidth="1"/>
    <col min="6" max="6" width="22.28515625" customWidth="1"/>
    <col min="7" max="7" width="0.7109375" customWidth="1"/>
  </cols>
  <sheetData>
    <row r="1" spans="1:6" ht="0.75" customHeight="1" x14ac:dyDescent="0.25"/>
    <row r="2" spans="1:6" ht="2.85" customHeight="1" x14ac:dyDescent="0.25"/>
    <row r="3" spans="1:6" ht="17.25" customHeight="1" x14ac:dyDescent="0.25">
      <c r="A3" s="501" t="s">
        <v>277</v>
      </c>
      <c r="B3" s="502"/>
      <c r="C3" s="502"/>
      <c r="D3" s="502"/>
      <c r="E3" s="502"/>
      <c r="F3" s="502"/>
    </row>
    <row r="4" spans="1:6" ht="12.75" customHeight="1" x14ac:dyDescent="0.25"/>
    <row r="5" spans="1:6" x14ac:dyDescent="0.25">
      <c r="B5" s="514" t="s">
        <v>278</v>
      </c>
      <c r="C5" s="504"/>
      <c r="D5" s="504"/>
      <c r="E5" s="15">
        <f>'BudCom Expense worksheet'!T4</f>
        <v>4213682.6710999999</v>
      </c>
    </row>
    <row r="6" spans="1:6" x14ac:dyDescent="0.25">
      <c r="B6" s="514" t="s">
        <v>279</v>
      </c>
      <c r="C6" s="504"/>
      <c r="D6" s="504"/>
      <c r="E6" s="16" t="s">
        <v>8</v>
      </c>
    </row>
    <row r="7" spans="1:6" x14ac:dyDescent="0.25">
      <c r="B7" s="17" t="s">
        <v>280</v>
      </c>
      <c r="C7" s="18"/>
      <c r="D7" s="19"/>
      <c r="E7" s="20">
        <v>0</v>
      </c>
    </row>
    <row r="8" spans="1:6" x14ac:dyDescent="0.25">
      <c r="B8" s="17" t="s">
        <v>281</v>
      </c>
      <c r="C8" s="18"/>
      <c r="D8" s="19"/>
      <c r="E8" s="20">
        <v>0</v>
      </c>
    </row>
    <row r="9" spans="1:6" x14ac:dyDescent="0.25">
      <c r="B9" s="517" t="s">
        <v>282</v>
      </c>
      <c r="C9" s="502"/>
      <c r="D9" s="502"/>
      <c r="E9" s="20">
        <v>0</v>
      </c>
    </row>
    <row r="10" spans="1:6" x14ac:dyDescent="0.25">
      <c r="B10" s="517" t="s">
        <v>283</v>
      </c>
      <c r="C10" s="502"/>
      <c r="D10" s="502"/>
      <c r="E10" s="20">
        <v>0</v>
      </c>
    </row>
    <row r="11" spans="1:6" x14ac:dyDescent="0.25">
      <c r="B11" s="515" t="s">
        <v>284</v>
      </c>
      <c r="C11" s="512"/>
      <c r="D11" s="512"/>
      <c r="E11" s="21">
        <f>SUM(E7:E10)</f>
        <v>0</v>
      </c>
    </row>
    <row r="12" spans="1:6" x14ac:dyDescent="0.25">
      <c r="B12" s="516" t="s">
        <v>285</v>
      </c>
      <c r="C12" s="502"/>
      <c r="D12" s="502"/>
      <c r="E12" s="22">
        <f>E5-E11</f>
        <v>4213682.6710999999</v>
      </c>
    </row>
    <row r="13" spans="1:6" x14ac:dyDescent="0.25">
      <c r="B13" s="511" t="s">
        <v>286</v>
      </c>
      <c r="C13" s="512"/>
      <c r="D13" s="512"/>
      <c r="E13" s="21">
        <f>E12*0.1</f>
        <v>421368.26711000002</v>
      </c>
    </row>
    <row r="14" spans="1:6" x14ac:dyDescent="0.25">
      <c r="B14" s="507" t="s">
        <v>8</v>
      </c>
      <c r="C14" s="502"/>
      <c r="D14" s="502"/>
      <c r="E14" s="23" t="s">
        <v>8</v>
      </c>
    </row>
    <row r="15" spans="1:6" x14ac:dyDescent="0.25">
      <c r="B15" s="514" t="s">
        <v>287</v>
      </c>
      <c r="C15" s="504"/>
      <c r="D15" s="504"/>
      <c r="E15" s="16" t="s">
        <v>8</v>
      </c>
    </row>
    <row r="16" spans="1:6" x14ac:dyDescent="0.25">
      <c r="B16" s="510" t="s">
        <v>288</v>
      </c>
      <c r="C16" s="502"/>
      <c r="D16" s="502"/>
      <c r="E16" s="20">
        <v>0</v>
      </c>
    </row>
    <row r="17" spans="2:5" x14ac:dyDescent="0.25">
      <c r="B17" s="510" t="s">
        <v>289</v>
      </c>
      <c r="C17" s="502"/>
      <c r="D17" s="502"/>
      <c r="E17" s="20">
        <v>0</v>
      </c>
    </row>
    <row r="18" spans="2:5" x14ac:dyDescent="0.25">
      <c r="B18" s="511" t="s">
        <v>290</v>
      </c>
      <c r="C18" s="512"/>
      <c r="D18" s="512"/>
      <c r="E18" s="21">
        <f>E16-E17</f>
        <v>0</v>
      </c>
    </row>
    <row r="19" spans="2:5" x14ac:dyDescent="0.25">
      <c r="B19" s="507" t="s">
        <v>8</v>
      </c>
      <c r="C19" s="502"/>
      <c r="D19" s="502"/>
      <c r="E19" s="23" t="s">
        <v>8</v>
      </c>
    </row>
    <row r="20" spans="2:5" x14ac:dyDescent="0.25">
      <c r="B20" s="514" t="s">
        <v>291</v>
      </c>
      <c r="C20" s="504"/>
      <c r="D20" s="504"/>
      <c r="E20" s="16" t="s">
        <v>8</v>
      </c>
    </row>
    <row r="21" spans="2:5" x14ac:dyDescent="0.25">
      <c r="B21" s="510" t="s">
        <v>292</v>
      </c>
      <c r="C21" s="502"/>
      <c r="D21" s="502"/>
      <c r="E21" s="20">
        <v>0</v>
      </c>
    </row>
    <row r="22" spans="2:5" x14ac:dyDescent="0.25">
      <c r="B22" s="510" t="s">
        <v>293</v>
      </c>
      <c r="C22" s="502"/>
      <c r="D22" s="502"/>
      <c r="E22" s="20">
        <v>0</v>
      </c>
    </row>
    <row r="23" spans="2:5" x14ac:dyDescent="0.25">
      <c r="B23" s="511" t="s">
        <v>294</v>
      </c>
      <c r="C23" s="512"/>
      <c r="D23" s="512"/>
      <c r="E23" s="21">
        <f>E21-E22</f>
        <v>0</v>
      </c>
    </row>
    <row r="24" spans="2:5" x14ac:dyDescent="0.25">
      <c r="B24" s="507" t="s">
        <v>8</v>
      </c>
      <c r="C24" s="502"/>
      <c r="D24" s="502"/>
      <c r="E24" s="23" t="s">
        <v>8</v>
      </c>
    </row>
    <row r="25" spans="2:5" x14ac:dyDescent="0.25">
      <c r="B25" s="513" t="s">
        <v>295</v>
      </c>
      <c r="C25" s="509"/>
      <c r="D25" s="509"/>
      <c r="E25" s="24">
        <v>0</v>
      </c>
    </row>
    <row r="26" spans="2:5" x14ac:dyDescent="0.25">
      <c r="B26" s="507" t="s">
        <v>8</v>
      </c>
      <c r="C26" s="502"/>
      <c r="D26" s="502"/>
      <c r="E26" s="25" t="s">
        <v>8</v>
      </c>
    </row>
    <row r="27" spans="2:5" ht="42" customHeight="1" x14ac:dyDescent="0.25">
      <c r="B27" s="508" t="s">
        <v>1148</v>
      </c>
      <c r="C27" s="509"/>
      <c r="D27" s="509"/>
      <c r="E27" s="24">
        <f>E5+E13+E18+E23+E25</f>
        <v>4635050.9382100003</v>
      </c>
    </row>
  </sheetData>
  <mergeCells count="22">
    <mergeCell ref="A3:F3"/>
    <mergeCell ref="B5:D5"/>
    <mergeCell ref="B6:D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6:D26"/>
    <mergeCell ref="B27:D27"/>
    <mergeCell ref="B21:D21"/>
    <mergeCell ref="B22:D22"/>
    <mergeCell ref="B23:D23"/>
    <mergeCell ref="B24:D24"/>
    <mergeCell ref="B25:D25"/>
  </mergeCells>
  <pageMargins left="0.45" right="0.45" top="0.5" bottom="0.85375000000000001" header="0.5" footer="0.5"/>
  <pageSetup scale="94" fitToHeight="0" orientation="landscape" r:id="rId1"/>
  <headerFooter alignWithMargins="0">
    <oddFooter>&amp;L&amp;"Arial,Regular"&amp;10 MS-737: Danville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924"/>
  <sheetViews>
    <sheetView tabSelected="1" topLeftCell="D2" zoomScale="189" zoomScaleNormal="189" zoomScaleSheetLayoutView="120" workbookViewId="0">
      <pane ySplit="4" topLeftCell="A10" activePane="bottomLeft" state="frozenSplit"/>
      <selection activeCell="E2" sqref="E2"/>
      <selection pane="bottomLeft" activeCell="T23" sqref="T23"/>
    </sheetView>
  </sheetViews>
  <sheetFormatPr defaultColWidth="9.140625" defaultRowHeight="11.25" x14ac:dyDescent="0.25"/>
  <cols>
    <col min="1" max="1" width="9.140625" style="181" hidden="1" customWidth="1"/>
    <col min="2" max="2" width="13.42578125" style="181" hidden="1" customWidth="1"/>
    <col min="3" max="3" width="10.7109375" style="181" hidden="1" customWidth="1"/>
    <col min="4" max="4" width="1.7109375" style="181" customWidth="1"/>
    <col min="5" max="5" width="2.7109375" style="101" customWidth="1"/>
    <col min="6" max="6" width="2" style="101" customWidth="1"/>
    <col min="7" max="7" width="2.7109375" style="101" customWidth="1"/>
    <col min="8" max="8" width="35" style="101" customWidth="1"/>
    <col min="9" max="11" width="18.5703125" style="147" hidden="1" customWidth="1"/>
    <col min="12" max="12" width="16.140625" style="147" customWidth="1"/>
    <col min="13" max="13" width="13.42578125" style="148" customWidth="1"/>
    <col min="14" max="14" width="12.5703125" style="148" hidden="1" customWidth="1"/>
    <col min="15" max="15" width="9.140625" style="149" hidden="1" customWidth="1"/>
    <col min="16" max="17" width="14.28515625" style="148" customWidth="1"/>
    <col min="18" max="18" width="14.28515625" style="148" hidden="1" customWidth="1"/>
    <col min="19" max="19" width="14.85546875" style="148" hidden="1" customWidth="1"/>
    <col min="20" max="20" width="14.85546875" style="148" customWidth="1"/>
    <col min="21" max="21" width="17.28515625" style="150" hidden="1" customWidth="1"/>
    <col min="22" max="22" width="11.7109375" style="148" customWidth="1"/>
    <col min="23" max="23" width="15.42578125" style="148" customWidth="1"/>
    <col min="24" max="24" width="18.140625" style="148" customWidth="1"/>
    <col min="25" max="25" width="10.42578125" style="291" bestFit="1" customWidth="1"/>
    <col min="26" max="26" width="17.7109375" style="181" customWidth="1"/>
    <col min="27" max="28" width="10.7109375" style="181" customWidth="1"/>
    <col min="29" max="31" width="10.7109375" style="100" customWidth="1"/>
    <col min="32" max="33" width="10.7109375" style="181" customWidth="1"/>
    <col min="34" max="41" width="6.85546875" style="100" customWidth="1"/>
    <col min="42" max="51" width="9.140625" style="100"/>
    <col min="52" max="52" width="9.85546875" style="100" customWidth="1"/>
    <col min="53" max="53" width="12.5703125" style="100" customWidth="1"/>
    <col min="54" max="16384" width="9.140625" style="100"/>
  </cols>
  <sheetData>
    <row r="1" spans="1:53" s="180" customFormat="1" ht="22.5" hidden="1" x14ac:dyDescent="0.25">
      <c r="A1" s="180" t="s">
        <v>1393</v>
      </c>
      <c r="B1" s="180" t="s">
        <v>1373</v>
      </c>
      <c r="C1" s="180" t="s">
        <v>1368</v>
      </c>
      <c r="D1" s="329" t="s">
        <v>1374</v>
      </c>
      <c r="E1" s="329" t="s">
        <v>1271</v>
      </c>
      <c r="F1" s="329" t="s">
        <v>1375</v>
      </c>
      <c r="G1" s="329" t="s">
        <v>1376</v>
      </c>
      <c r="H1" s="330" t="s">
        <v>1378</v>
      </c>
      <c r="I1" s="330" t="s">
        <v>1379</v>
      </c>
      <c r="J1" s="180" t="s">
        <v>1380</v>
      </c>
      <c r="K1" s="180" t="s">
        <v>1381</v>
      </c>
      <c r="L1" s="329" t="s">
        <v>1377</v>
      </c>
      <c r="M1" s="180" t="s">
        <v>1382</v>
      </c>
      <c r="N1" s="329" t="s">
        <v>1383</v>
      </c>
      <c r="O1" s="330" t="s">
        <v>1384</v>
      </c>
      <c r="P1" s="330" t="s">
        <v>1260</v>
      </c>
      <c r="Q1" s="180" t="s">
        <v>1385</v>
      </c>
      <c r="R1" s="180" t="s">
        <v>1386</v>
      </c>
      <c r="S1" s="329" t="s">
        <v>1387</v>
      </c>
      <c r="T1" s="329" t="s">
        <v>1388</v>
      </c>
      <c r="U1" s="329" t="s">
        <v>1389</v>
      </c>
      <c r="V1" s="329" t="s">
        <v>1390</v>
      </c>
      <c r="W1" s="408" t="s">
        <v>1392</v>
      </c>
      <c r="X1" s="291" t="s">
        <v>1391</v>
      </c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1:53" ht="11.25" customHeight="1" x14ac:dyDescent="0.25">
      <c r="A2" s="181" t="s">
        <v>1394</v>
      </c>
      <c r="B2" s="180" t="s">
        <v>1371</v>
      </c>
      <c r="C2" s="180" t="s">
        <v>1371</v>
      </c>
      <c r="D2" s="326"/>
      <c r="E2" s="100"/>
      <c r="F2" s="100"/>
      <c r="G2" s="100"/>
      <c r="H2" s="100"/>
      <c r="I2" s="251" t="s">
        <v>1215</v>
      </c>
      <c r="J2" s="251" t="s">
        <v>1244</v>
      </c>
      <c r="K2" s="251" t="s">
        <v>1292</v>
      </c>
      <c r="L2" s="241" t="s">
        <v>1293</v>
      </c>
      <c r="M2" s="102" t="s">
        <v>1298</v>
      </c>
      <c r="N2" s="252" t="s">
        <v>1206</v>
      </c>
      <c r="O2" s="253"/>
      <c r="P2" s="395" t="s">
        <v>1299</v>
      </c>
      <c r="Q2" s="396" t="s">
        <v>1299</v>
      </c>
      <c r="R2" s="396" t="s">
        <v>1413</v>
      </c>
      <c r="S2" s="102" t="s">
        <v>1145</v>
      </c>
      <c r="T2" s="397" t="s">
        <v>1300</v>
      </c>
      <c r="U2" s="402" t="s">
        <v>1176</v>
      </c>
      <c r="V2" s="102" t="s">
        <v>559</v>
      </c>
      <c r="W2" s="102" t="s">
        <v>1301</v>
      </c>
      <c r="X2" s="102" t="s">
        <v>1273</v>
      </c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</row>
    <row r="3" spans="1:53" x14ac:dyDescent="0.25">
      <c r="A3" s="181" t="s">
        <v>1394</v>
      </c>
      <c r="B3" s="180" t="s">
        <v>1371</v>
      </c>
      <c r="C3" s="180" t="s">
        <v>1371</v>
      </c>
      <c r="D3" s="326"/>
      <c r="E3" s="100"/>
      <c r="F3" s="100"/>
      <c r="G3" s="100"/>
      <c r="H3" s="100"/>
      <c r="I3" s="254" t="s">
        <v>1322</v>
      </c>
      <c r="J3" s="254" t="s">
        <v>1322</v>
      </c>
      <c r="K3" s="254">
        <v>44206</v>
      </c>
      <c r="L3" s="286">
        <f>'BudCom Revenue worksheet'!D3</f>
        <v>44570</v>
      </c>
      <c r="M3" s="105" t="s">
        <v>1207</v>
      </c>
      <c r="N3" s="255" t="s">
        <v>1208</v>
      </c>
      <c r="O3" s="256" t="s">
        <v>1209</v>
      </c>
      <c r="P3" s="351" t="s">
        <v>560</v>
      </c>
      <c r="Q3" s="352" t="s">
        <v>558</v>
      </c>
      <c r="R3" s="352" t="s">
        <v>1414</v>
      </c>
      <c r="S3" s="105" t="s">
        <v>1188</v>
      </c>
      <c r="T3" s="353" t="s">
        <v>1279</v>
      </c>
      <c r="U3" s="403" t="s">
        <v>1177</v>
      </c>
      <c r="V3" s="105" t="s">
        <v>1188</v>
      </c>
      <c r="W3" s="105" t="s">
        <v>561</v>
      </c>
      <c r="X3" s="105" t="s">
        <v>1272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</row>
    <row r="4" spans="1:53" ht="11.25" customHeight="1" x14ac:dyDescent="0.25">
      <c r="A4" s="181" t="s">
        <v>1394</v>
      </c>
      <c r="B4" s="180" t="s">
        <v>1370</v>
      </c>
      <c r="C4" s="180" t="s">
        <v>1371</v>
      </c>
      <c r="D4" s="326"/>
      <c r="E4" s="100" t="s">
        <v>1110</v>
      </c>
      <c r="F4" s="100"/>
      <c r="G4" s="100"/>
      <c r="H4" s="100"/>
      <c r="I4" s="165">
        <f>I51+I100+I168+I175+I185+I199+I233+I270+I280+I286+I292+I320+I393+I399+I435+I463+I491+I499+I554+I561+I567+I586+I613+I657+I668+I707+I713+I730+I754+I768+I780</f>
        <v>3121650.6299999994</v>
      </c>
      <c r="J4" s="165">
        <f>J51+J100+J168+J175+J185+J199+J233+J270+J280+J286+J292+J320+J393+J399+J435+J463+J491+J499+J554+J561+J567+J586+J613+J657+J668+J707+J713+J730+J754+J768+J780</f>
        <v>3285902.3330000001</v>
      </c>
      <c r="K4" s="165">
        <f>K51+K100+K168+K175+K185+K199+K233+K270+K280+K286+K292+K320+K393+K399+K435+K463+K491+K499+K554+K561+K567+K586+K613+K657+K668+K707+K713+K730+K754+K768+K780</f>
        <v>3289541.91</v>
      </c>
      <c r="L4" s="106">
        <f>L51+L100+L168+L175+L185+L199+L233+L270+L280+L286+L292+L320+L393+L399+L435+L463+L491+L499+L554+L561+L567+L586+L613+L657+L668+L707+L713+L730+L754+L768+L780+L786</f>
        <v>3883962.4899999993</v>
      </c>
      <c r="M4" s="107">
        <f>M51+M100+M168+M175+M185+M199+M233+M270+M280+M286+M292+M320+M393+M399+M435+M463+M491+M499+M554+M561+M567+M586+M613+M657+M668+M707+M713+M730+M754+M768+M780</f>
        <v>3847767</v>
      </c>
      <c r="N4" s="257">
        <f>M4-L4</f>
        <v>-36195.489999999292</v>
      </c>
      <c r="O4" s="258">
        <f>IF((M4=0),"---",(L4/M4))</f>
        <v>1.0094068819655657</v>
      </c>
      <c r="P4" s="107">
        <f>P51+P100+P168+P175+P185+P199+P233+P270+P280+P286+P292+P320+P393+P399+P435+P463+P491+P499+P554+P561+P567+P586+P613+P657+P668+P707+P713+P730+P754+P768+P780</f>
        <v>4225308.7895</v>
      </c>
      <c r="Q4" s="107">
        <f>Q51+Q100+Q168+Q175+Q185+Q199+Q233+Q270+Q280+Q286+Q292+Q320+Q393+Q399+Q435+Q463+Q491+Q499+Q554+Q561+Q567+Q586+Q613+Q657+Q668+Q707+Q713+Q730+Q754+Q768+Q780</f>
        <v>4194313.9945</v>
      </c>
      <c r="R4" s="107"/>
      <c r="S4" s="107">
        <f>P4-Q4</f>
        <v>30994.794999999925</v>
      </c>
      <c r="T4" s="107">
        <f>T51+T100+T168+T175+T185+T199+T233+T270+T280+T286+T292+T320+T393+T399+T435+T463+T491+T499+T554+T561+T567+T586+T613+T657+T668+T707+T713+T730+T754+T768+T780</f>
        <v>4213682.6710999999</v>
      </c>
      <c r="U4" s="108"/>
      <c r="V4" s="107">
        <f>Q4-T4</f>
        <v>-19368.67659999989</v>
      </c>
      <c r="W4" s="107">
        <f>W51+W100+W168+W175+W185+W199+W233+W270+W280+W286+W292+W320+W393+W399+W435+W463+W491+W499+W554+W561+W567+W586+W613+W657+W668+W707+W713+W730+W754+W768+W780</f>
        <v>4109568.9079999998</v>
      </c>
      <c r="X4" s="107">
        <f>T4-W4</f>
        <v>104113.7631000001</v>
      </c>
      <c r="Y4" s="291">
        <f>T4-M4</f>
        <v>365915.67109999992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BA4" s="110"/>
    </row>
    <row r="5" spans="1:53" ht="11.25" customHeight="1" x14ac:dyDescent="0.25">
      <c r="A5" s="181" t="s">
        <v>1370</v>
      </c>
      <c r="B5" s="181" t="s">
        <v>1370</v>
      </c>
      <c r="C5" s="181" t="s">
        <v>1370</v>
      </c>
      <c r="D5" s="327"/>
      <c r="E5" s="100" t="s">
        <v>1147</v>
      </c>
      <c r="F5" s="100"/>
      <c r="G5" s="100"/>
      <c r="H5" s="100"/>
      <c r="I5" s="166">
        <f>I4+I909</f>
        <v>3121650.6299999994</v>
      </c>
      <c r="J5" s="166">
        <f>J4+J909</f>
        <v>3285902.3330000001</v>
      </c>
      <c r="K5" s="166">
        <f>K4+K909</f>
        <v>3289541.91</v>
      </c>
      <c r="L5" s="111">
        <f>L4+L909</f>
        <v>3883962.4899999993</v>
      </c>
      <c r="M5" s="112">
        <f>M4+M909</f>
        <v>3995219.8</v>
      </c>
      <c r="N5" s="113">
        <f>M5-L5</f>
        <v>111257.31000000052</v>
      </c>
      <c r="O5" s="114">
        <f>IF((M5=0),"---",(L5/M5))</f>
        <v>0.97215239321751445</v>
      </c>
      <c r="P5" s="112">
        <f>P4+P909</f>
        <v>4376408.7895</v>
      </c>
      <c r="Q5" s="112">
        <f>Q4+Q909</f>
        <v>4345413.9945</v>
      </c>
      <c r="R5" s="112"/>
      <c r="S5" s="112">
        <f>S4+S909</f>
        <v>30994.794999999925</v>
      </c>
      <c r="T5" s="112">
        <f>T4+T909</f>
        <v>4364782.6710999999</v>
      </c>
      <c r="U5" s="104"/>
      <c r="V5" s="112">
        <f>Q5-T5</f>
        <v>-19368.67659999989</v>
      </c>
      <c r="W5" s="112"/>
      <c r="X5" s="112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Y5" s="110"/>
    </row>
    <row r="6" spans="1:53" ht="11.25" customHeight="1" x14ac:dyDescent="0.25">
      <c r="A6" s="181" t="s">
        <v>1370</v>
      </c>
      <c r="B6" s="180" t="s">
        <v>1370</v>
      </c>
      <c r="C6" s="181" t="s">
        <v>1420</v>
      </c>
      <c r="D6" s="327"/>
      <c r="E6" s="100"/>
      <c r="F6" s="100"/>
      <c r="G6" s="100"/>
      <c r="H6" s="100"/>
      <c r="I6" s="167" t="s">
        <v>1322</v>
      </c>
      <c r="J6" s="167" t="s">
        <v>1322</v>
      </c>
      <c r="K6" s="167" t="s">
        <v>1322</v>
      </c>
      <c r="L6" s="111" t="s">
        <v>1322</v>
      </c>
      <c r="M6" s="112" t="s">
        <v>1322</v>
      </c>
      <c r="N6" s="113" t="s">
        <v>1322</v>
      </c>
      <c r="O6" s="114" t="s">
        <v>1322</v>
      </c>
      <c r="P6" s="112" t="s">
        <v>1322</v>
      </c>
      <c r="Q6" s="112" t="s">
        <v>1322</v>
      </c>
      <c r="R6" s="112"/>
      <c r="S6" s="112" t="s">
        <v>1322</v>
      </c>
      <c r="T6" s="112" t="s">
        <v>1322</v>
      </c>
      <c r="U6" s="150" t="s">
        <v>1322</v>
      </c>
      <c r="V6" s="112" t="s">
        <v>1322</v>
      </c>
      <c r="W6" s="112" t="s">
        <v>1322</v>
      </c>
      <c r="X6" s="112" t="s">
        <v>1322</v>
      </c>
    </row>
    <row r="7" spans="1:53" ht="11.25" customHeight="1" x14ac:dyDescent="0.25">
      <c r="A7" s="181" t="s">
        <v>1370</v>
      </c>
      <c r="B7" s="181" t="s">
        <v>1370</v>
      </c>
      <c r="C7" s="181" t="s">
        <v>1370</v>
      </c>
      <c r="D7" s="327"/>
      <c r="E7" s="100" t="s">
        <v>562</v>
      </c>
      <c r="F7" s="100"/>
      <c r="G7" s="100"/>
      <c r="H7" s="100"/>
      <c r="I7" s="167"/>
      <c r="J7" s="167"/>
      <c r="K7" s="167"/>
      <c r="L7" s="111"/>
      <c r="M7" s="112"/>
      <c r="N7" s="113"/>
      <c r="O7" s="114"/>
      <c r="P7" s="130"/>
      <c r="Q7" s="138"/>
      <c r="R7" s="138"/>
      <c r="S7" s="112"/>
      <c r="T7" s="144"/>
      <c r="U7" s="402"/>
      <c r="V7" s="112"/>
      <c r="W7" s="112"/>
      <c r="X7" s="112"/>
    </row>
    <row r="8" spans="1:53" ht="11.25" customHeight="1" x14ac:dyDescent="0.25">
      <c r="A8" s="181" t="s">
        <v>1370</v>
      </c>
      <c r="B8" s="181" t="s">
        <v>1369</v>
      </c>
      <c r="C8" s="181" t="s">
        <v>1370</v>
      </c>
      <c r="D8" s="327"/>
      <c r="E8" s="100"/>
      <c r="F8" s="100" t="s">
        <v>563</v>
      </c>
      <c r="G8" s="100"/>
      <c r="H8" s="100"/>
      <c r="I8" s="167"/>
      <c r="J8" s="167"/>
      <c r="K8" s="167"/>
      <c r="L8" s="111"/>
      <c r="M8" s="112"/>
      <c r="N8" s="113"/>
      <c r="O8" s="114"/>
      <c r="P8" s="130"/>
      <c r="Q8" s="138"/>
      <c r="R8" s="138"/>
      <c r="S8" s="112"/>
      <c r="T8" s="144"/>
      <c r="U8" s="402"/>
      <c r="V8" s="112"/>
      <c r="W8" s="112"/>
      <c r="X8" s="112"/>
    </row>
    <row r="9" spans="1:53" ht="11.25" customHeight="1" x14ac:dyDescent="0.2">
      <c r="A9" s="181" t="s">
        <v>1370</v>
      </c>
      <c r="B9" s="181" t="s">
        <v>1369</v>
      </c>
      <c r="C9" s="181" t="s">
        <v>1370</v>
      </c>
      <c r="D9" s="327"/>
      <c r="E9" s="100"/>
      <c r="F9" s="100"/>
      <c r="G9" s="101" t="s">
        <v>565</v>
      </c>
      <c r="I9" s="168">
        <v>68770.41</v>
      </c>
      <c r="J9" s="168">
        <v>70897.070000000007</v>
      </c>
      <c r="K9" s="168">
        <v>60455.82</v>
      </c>
      <c r="L9" s="115">
        <v>37965.449999999997</v>
      </c>
      <c r="M9" s="112">
        <v>33900</v>
      </c>
      <c r="N9" s="113">
        <f t="shared" ref="N9:N39" si="0">M9-L9</f>
        <v>-4065.4499999999971</v>
      </c>
      <c r="O9" s="114">
        <f t="shared" ref="O9:O13" si="1">IF((M9=0),"---",(L9/M9))</f>
        <v>1.1199247787610618</v>
      </c>
      <c r="P9" s="354">
        <v>45207</v>
      </c>
      <c r="Q9" s="367">
        <v>45207</v>
      </c>
      <c r="R9" s="367"/>
      <c r="S9" s="112">
        <f>P9-Q9</f>
        <v>0</v>
      </c>
      <c r="T9" s="380">
        <f>27*32*52</f>
        <v>44928</v>
      </c>
      <c r="U9" s="402">
        <v>44557</v>
      </c>
      <c r="V9" s="112">
        <f>Q9-T9</f>
        <v>279</v>
      </c>
      <c r="W9" s="233">
        <v>45207</v>
      </c>
      <c r="X9" s="112">
        <f>T9-W9</f>
        <v>-279</v>
      </c>
    </row>
    <row r="10" spans="1:53" ht="11.25" customHeight="1" x14ac:dyDescent="0.2">
      <c r="A10" s="181" t="s">
        <v>1370</v>
      </c>
      <c r="B10" s="181" t="s">
        <v>1369</v>
      </c>
      <c r="C10" s="181" t="s">
        <v>1370</v>
      </c>
      <c r="D10" s="327"/>
      <c r="E10" s="100"/>
      <c r="F10" s="100"/>
      <c r="G10" s="101" t="s">
        <v>566</v>
      </c>
      <c r="I10" s="168">
        <v>42029.74</v>
      </c>
      <c r="J10" s="168">
        <v>43017.7</v>
      </c>
      <c r="K10" s="168">
        <v>47183.75</v>
      </c>
      <c r="L10" s="115">
        <v>35718.49</v>
      </c>
      <c r="M10" s="112">
        <v>35272</v>
      </c>
      <c r="N10" s="113">
        <f t="shared" si="0"/>
        <v>-446.48999999999796</v>
      </c>
      <c r="O10" s="114">
        <f t="shared" si="1"/>
        <v>1.0126584826491267</v>
      </c>
      <c r="P10" s="354">
        <v>41600</v>
      </c>
      <c r="Q10" s="367">
        <v>41600</v>
      </c>
      <c r="R10" s="367"/>
      <c r="S10" s="112">
        <f t="shared" ref="S10:S42" si="2">P10-Q10</f>
        <v>0</v>
      </c>
      <c r="T10" s="380">
        <f>32*52*23.45</f>
        <v>39020.799999999996</v>
      </c>
      <c r="U10" s="402">
        <v>44557</v>
      </c>
      <c r="V10" s="112">
        <f>Q10-T10</f>
        <v>2579.2000000000044</v>
      </c>
      <c r="W10" s="233">
        <v>41600</v>
      </c>
      <c r="X10" s="112">
        <f>T10-W10</f>
        <v>-2579.2000000000044</v>
      </c>
    </row>
    <row r="11" spans="1:53" ht="11.25" customHeight="1" x14ac:dyDescent="0.2">
      <c r="A11" s="181" t="s">
        <v>1370</v>
      </c>
      <c r="B11" s="181" t="s">
        <v>1369</v>
      </c>
      <c r="C11" s="181" t="s">
        <v>1370</v>
      </c>
      <c r="D11" s="327"/>
      <c r="E11" s="100"/>
      <c r="F11" s="100"/>
      <c r="G11" s="101" t="s">
        <v>1130</v>
      </c>
      <c r="I11" s="168">
        <v>2906.19</v>
      </c>
      <c r="J11" s="168">
        <v>5086.55</v>
      </c>
      <c r="K11" s="168">
        <v>9604.67</v>
      </c>
      <c r="L11" s="115">
        <v>10915.54</v>
      </c>
      <c r="M11" s="112">
        <v>8000</v>
      </c>
      <c r="N11" s="113">
        <f t="shared" si="0"/>
        <v>-2915.5400000000009</v>
      </c>
      <c r="O11" s="114">
        <f t="shared" si="1"/>
        <v>1.3644425</v>
      </c>
      <c r="P11" s="354">
        <v>8500</v>
      </c>
      <c r="Q11" s="367">
        <v>8500</v>
      </c>
      <c r="R11" s="367"/>
      <c r="S11" s="112">
        <f t="shared" si="2"/>
        <v>0</v>
      </c>
      <c r="T11" s="380">
        <v>8500</v>
      </c>
      <c r="U11" s="402">
        <v>44557</v>
      </c>
      <c r="V11" s="112">
        <f>Q11-T11</f>
        <v>0</v>
      </c>
      <c r="W11" s="233">
        <v>8500</v>
      </c>
      <c r="X11" s="112">
        <f>T11-W11</f>
        <v>0</v>
      </c>
    </row>
    <row r="12" spans="1:53" ht="11.25" customHeight="1" x14ac:dyDescent="0.2">
      <c r="A12" s="181" t="s">
        <v>1370</v>
      </c>
      <c r="B12" s="181" t="s">
        <v>1369</v>
      </c>
      <c r="C12" s="181" t="s">
        <v>1370</v>
      </c>
      <c r="D12" s="327"/>
      <c r="E12" s="100"/>
      <c r="F12" s="100"/>
      <c r="G12" s="101" t="s">
        <v>1245</v>
      </c>
      <c r="I12" s="168"/>
      <c r="J12" s="168"/>
      <c r="K12" s="168">
        <v>24358.75</v>
      </c>
      <c r="L12" s="115">
        <v>38302.5</v>
      </c>
      <c r="M12" s="112">
        <v>55162</v>
      </c>
      <c r="N12" s="113">
        <f t="shared" ref="N12" si="3">M12-L12</f>
        <v>16859.5</v>
      </c>
      <c r="O12" s="114">
        <f t="shared" ref="O12" si="4">IF((M12=0),"---",(L12/M12))</f>
        <v>0.69436387368115737</v>
      </c>
      <c r="P12" s="354">
        <v>57590</v>
      </c>
      <c r="Q12" s="367">
        <v>57590</v>
      </c>
      <c r="R12" s="367"/>
      <c r="S12" s="112">
        <f t="shared" ref="S12" si="5">P12-Q12</f>
        <v>0</v>
      </c>
      <c r="T12" s="380">
        <f>(15*52*65)*1.044</f>
        <v>52930.8</v>
      </c>
      <c r="U12" s="402">
        <v>44557</v>
      </c>
      <c r="V12" s="112">
        <f>Q12-T12</f>
        <v>4659.1999999999971</v>
      </c>
      <c r="W12" s="233">
        <v>57590</v>
      </c>
      <c r="X12" s="112">
        <f>T12-W12</f>
        <v>-4659.1999999999971</v>
      </c>
    </row>
    <row r="13" spans="1:53" ht="11.25" customHeight="1" x14ac:dyDescent="0.2">
      <c r="A13" s="181" t="s">
        <v>1370</v>
      </c>
      <c r="B13" s="181" t="s">
        <v>1369</v>
      </c>
      <c r="C13" s="181" t="s">
        <v>1370</v>
      </c>
      <c r="D13" s="327"/>
      <c r="E13" s="100"/>
      <c r="F13" s="100"/>
      <c r="G13" s="101" t="s">
        <v>567</v>
      </c>
      <c r="I13" s="168">
        <v>15978.4</v>
      </c>
      <c r="J13" s="168">
        <v>16020.22</v>
      </c>
      <c r="K13" s="168">
        <v>16026.5</v>
      </c>
      <c r="L13" s="115">
        <v>17074.25</v>
      </c>
      <c r="M13" s="112">
        <v>17012</v>
      </c>
      <c r="N13" s="113">
        <f t="shared" si="0"/>
        <v>-62.25</v>
      </c>
      <c r="O13" s="114">
        <f t="shared" si="1"/>
        <v>1.0036591817540559</v>
      </c>
      <c r="P13" s="354">
        <v>17761</v>
      </c>
      <c r="Q13" s="367">
        <v>17761</v>
      </c>
      <c r="R13" s="367"/>
      <c r="S13" s="112">
        <f t="shared" si="2"/>
        <v>0</v>
      </c>
      <c r="T13" s="380">
        <v>17761</v>
      </c>
      <c r="U13" s="402">
        <v>44557</v>
      </c>
      <c r="V13" s="112">
        <f>Q13-T13</f>
        <v>0</v>
      </c>
      <c r="W13" s="233">
        <v>17761</v>
      </c>
      <c r="X13" s="112">
        <f>T13-W13</f>
        <v>0</v>
      </c>
    </row>
    <row r="14" spans="1:53" ht="11.25" customHeight="1" x14ac:dyDescent="0.2">
      <c r="A14" s="181" t="s">
        <v>1370</v>
      </c>
      <c r="B14" s="181" t="s">
        <v>1369</v>
      </c>
      <c r="C14" s="181" t="s">
        <v>1370</v>
      </c>
      <c r="D14" s="327"/>
      <c r="E14" s="100"/>
      <c r="F14" s="100"/>
      <c r="G14" s="101" t="s">
        <v>568</v>
      </c>
      <c r="I14" s="168"/>
      <c r="J14" s="168"/>
      <c r="K14" s="168">
        <v>0</v>
      </c>
      <c r="L14" s="115">
        <v>0</v>
      </c>
      <c r="M14" s="233">
        <v>0</v>
      </c>
      <c r="N14" s="113">
        <f t="shared" si="0"/>
        <v>0</v>
      </c>
      <c r="O14" s="114" t="str">
        <f t="shared" ref="O14:O39" si="6">IF((M14=0),"---",(L14/M14))</f>
        <v>---</v>
      </c>
      <c r="P14" s="354">
        <v>0</v>
      </c>
      <c r="Q14" s="367">
        <v>0</v>
      </c>
      <c r="R14" s="367"/>
      <c r="S14" s="112">
        <f t="shared" si="2"/>
        <v>0</v>
      </c>
      <c r="T14" s="380">
        <v>0</v>
      </c>
      <c r="U14" s="402">
        <v>44557</v>
      </c>
      <c r="V14" s="112">
        <f>Q14-T14</f>
        <v>0</v>
      </c>
      <c r="W14" s="233">
        <v>0</v>
      </c>
      <c r="X14" s="233">
        <f>T14-W14</f>
        <v>0</v>
      </c>
    </row>
    <row r="15" spans="1:53" ht="11.25" customHeight="1" x14ac:dyDescent="0.2">
      <c r="A15" s="181" t="s">
        <v>1370</v>
      </c>
      <c r="B15" s="181" t="s">
        <v>1369</v>
      </c>
      <c r="C15" s="181" t="s">
        <v>1370</v>
      </c>
      <c r="D15" s="327"/>
      <c r="E15" s="100"/>
      <c r="F15" s="100"/>
      <c r="G15" s="101" t="s">
        <v>569</v>
      </c>
      <c r="I15" s="168"/>
      <c r="J15" s="168"/>
      <c r="K15" s="168">
        <v>0</v>
      </c>
      <c r="L15" s="115">
        <v>0</v>
      </c>
      <c r="M15" s="233">
        <v>0</v>
      </c>
      <c r="N15" s="113">
        <f t="shared" si="0"/>
        <v>0</v>
      </c>
      <c r="O15" s="114" t="str">
        <f t="shared" si="6"/>
        <v>---</v>
      </c>
      <c r="P15" s="354">
        <v>0</v>
      </c>
      <c r="Q15" s="367">
        <v>0</v>
      </c>
      <c r="R15" s="367"/>
      <c r="S15" s="112">
        <f t="shared" si="2"/>
        <v>0</v>
      </c>
      <c r="T15" s="380">
        <v>0</v>
      </c>
      <c r="U15" s="402">
        <v>44557</v>
      </c>
      <c r="V15" s="112">
        <f>Q15-T15</f>
        <v>0</v>
      </c>
      <c r="W15" s="233">
        <v>0</v>
      </c>
      <c r="X15" s="233">
        <f>T15-W15</f>
        <v>0</v>
      </c>
    </row>
    <row r="16" spans="1:53" ht="11.25" customHeight="1" x14ac:dyDescent="0.25">
      <c r="A16" s="181" t="s">
        <v>1370</v>
      </c>
      <c r="B16" s="181" t="s">
        <v>1369</v>
      </c>
      <c r="C16" s="181" t="s">
        <v>1370</v>
      </c>
      <c r="D16" s="327"/>
      <c r="E16" s="100"/>
      <c r="F16" s="100"/>
      <c r="G16" s="297" t="s">
        <v>694</v>
      </c>
      <c r="H16" s="296"/>
      <c r="I16" s="295"/>
      <c r="J16" s="295"/>
      <c r="K16" s="167"/>
      <c r="L16" s="115"/>
      <c r="M16" s="233"/>
      <c r="N16" s="113"/>
      <c r="O16" s="114"/>
      <c r="P16" s="355">
        <v>0</v>
      </c>
      <c r="Q16" s="368">
        <v>0</v>
      </c>
      <c r="R16" s="368"/>
      <c r="S16" s="112">
        <f t="shared" ref="S16:S20" si="7">P16-Q16</f>
        <v>0</v>
      </c>
      <c r="T16" s="381">
        <v>0</v>
      </c>
      <c r="U16" s="402">
        <v>44557</v>
      </c>
      <c r="V16" s="112">
        <f>Q16-T16</f>
        <v>0</v>
      </c>
      <c r="W16" s="233">
        <v>0</v>
      </c>
      <c r="X16" s="112">
        <f>T16-W16</f>
        <v>0</v>
      </c>
    </row>
    <row r="17" spans="1:24" ht="11.25" customHeight="1" x14ac:dyDescent="0.25">
      <c r="A17" s="181" t="s">
        <v>1370</v>
      </c>
      <c r="B17" s="181" t="s">
        <v>1369</v>
      </c>
      <c r="C17" s="181" t="s">
        <v>1370</v>
      </c>
      <c r="D17" s="327"/>
      <c r="E17" s="100"/>
      <c r="F17" s="100"/>
      <c r="G17" s="297" t="s">
        <v>695</v>
      </c>
      <c r="H17" s="296"/>
      <c r="I17" s="295"/>
      <c r="J17" s="295"/>
      <c r="K17" s="167"/>
      <c r="L17" s="115"/>
      <c r="M17" s="233"/>
      <c r="N17" s="113"/>
      <c r="O17" s="114"/>
      <c r="P17" s="355">
        <v>0</v>
      </c>
      <c r="Q17" s="368">
        <v>0</v>
      </c>
      <c r="R17" s="368"/>
      <c r="S17" s="112">
        <f t="shared" si="7"/>
        <v>0</v>
      </c>
      <c r="T17" s="381">
        <v>0</v>
      </c>
      <c r="U17" s="402">
        <v>44557</v>
      </c>
      <c r="V17" s="112">
        <f>Q17-T17</f>
        <v>0</v>
      </c>
      <c r="W17" s="233">
        <v>0</v>
      </c>
      <c r="X17" s="112">
        <f>T17-W17</f>
        <v>0</v>
      </c>
    </row>
    <row r="18" spans="1:24" ht="11.25" customHeight="1" x14ac:dyDescent="0.25">
      <c r="A18" s="181" t="s">
        <v>1370</v>
      </c>
      <c r="B18" s="181" t="s">
        <v>1369</v>
      </c>
      <c r="C18" s="181" t="s">
        <v>1370</v>
      </c>
      <c r="D18" s="327"/>
      <c r="E18" s="100"/>
      <c r="F18" s="100"/>
      <c r="G18" s="297" t="s">
        <v>696</v>
      </c>
      <c r="H18" s="296"/>
      <c r="I18" s="295"/>
      <c r="J18" s="295"/>
      <c r="K18" s="167"/>
      <c r="L18" s="115"/>
      <c r="M18" s="233"/>
      <c r="N18" s="113"/>
      <c r="O18" s="114"/>
      <c r="P18" s="355">
        <v>0</v>
      </c>
      <c r="Q18" s="368">
        <v>0</v>
      </c>
      <c r="R18" s="368"/>
      <c r="S18" s="112">
        <f t="shared" si="7"/>
        <v>0</v>
      </c>
      <c r="T18" s="381">
        <v>0</v>
      </c>
      <c r="U18" s="402">
        <v>44557</v>
      </c>
      <c r="V18" s="112">
        <f>Q18-T18</f>
        <v>0</v>
      </c>
      <c r="W18" s="233">
        <v>0</v>
      </c>
      <c r="X18" s="112">
        <f>T18-W18</f>
        <v>0</v>
      </c>
    </row>
    <row r="19" spans="1:24" ht="11.25" customHeight="1" x14ac:dyDescent="0.25">
      <c r="A19" s="181" t="s">
        <v>1370</v>
      </c>
      <c r="B19" s="181" t="s">
        <v>1369</v>
      </c>
      <c r="C19" s="181" t="s">
        <v>1370</v>
      </c>
      <c r="D19" s="327"/>
      <c r="E19" s="100"/>
      <c r="F19" s="100"/>
      <c r="G19" s="297" t="s">
        <v>1133</v>
      </c>
      <c r="H19" s="296"/>
      <c r="I19" s="295"/>
      <c r="J19" s="295"/>
      <c r="K19" s="167"/>
      <c r="L19" s="115"/>
      <c r="M19" s="233"/>
      <c r="N19" s="113"/>
      <c r="O19" s="114"/>
      <c r="P19" s="355">
        <v>13055</v>
      </c>
      <c r="Q19" s="368">
        <v>13055</v>
      </c>
      <c r="R19" s="368"/>
      <c r="S19" s="112">
        <f t="shared" si="7"/>
        <v>0</v>
      </c>
      <c r="T19" s="381">
        <f>('Formula variables'!$D$8)*(SUM(T9:T15))</f>
        <v>12480.255899999998</v>
      </c>
      <c r="U19" s="402">
        <v>44557</v>
      </c>
      <c r="V19" s="112">
        <f>Q19-T19</f>
        <v>574.74410000000171</v>
      </c>
      <c r="W19" s="233">
        <v>13055</v>
      </c>
      <c r="X19" s="112">
        <f>T19-W19</f>
        <v>-574.74410000000171</v>
      </c>
    </row>
    <row r="20" spans="1:24" ht="11.25" customHeight="1" x14ac:dyDescent="0.25">
      <c r="A20" s="181" t="s">
        <v>1370</v>
      </c>
      <c r="B20" s="181" t="s">
        <v>1369</v>
      </c>
      <c r="C20" s="181" t="s">
        <v>1370</v>
      </c>
      <c r="D20" s="327"/>
      <c r="E20" s="100"/>
      <c r="F20" s="100"/>
      <c r="G20" s="297" t="s">
        <v>697</v>
      </c>
      <c r="H20" s="296"/>
      <c r="I20" s="295"/>
      <c r="J20" s="295"/>
      <c r="K20" s="167"/>
      <c r="L20" s="115"/>
      <c r="M20" s="233"/>
      <c r="N20" s="113"/>
      <c r="O20" s="114"/>
      <c r="P20" s="355">
        <v>0</v>
      </c>
      <c r="Q20" s="368">
        <v>0</v>
      </c>
      <c r="R20" s="368"/>
      <c r="S20" s="112">
        <f t="shared" si="7"/>
        <v>0</v>
      </c>
      <c r="T20" s="381">
        <v>0</v>
      </c>
      <c r="U20" s="402">
        <v>44557</v>
      </c>
      <c r="V20" s="112">
        <f>Q20-T20</f>
        <v>0</v>
      </c>
      <c r="W20" s="233">
        <v>0</v>
      </c>
      <c r="X20" s="112">
        <f>T20-W20</f>
        <v>0</v>
      </c>
    </row>
    <row r="21" spans="1:24" ht="11.25" customHeight="1" x14ac:dyDescent="0.2">
      <c r="A21" s="181" t="s">
        <v>1370</v>
      </c>
      <c r="B21" s="181" t="s">
        <v>1369</v>
      </c>
      <c r="C21" s="181" t="s">
        <v>1370</v>
      </c>
      <c r="D21" s="327"/>
      <c r="E21" s="100"/>
      <c r="F21" s="100"/>
      <c r="G21" s="101" t="s">
        <v>570</v>
      </c>
      <c r="I21" s="168">
        <v>8021.44</v>
      </c>
      <c r="J21" s="168">
        <v>8313.5400000000009</v>
      </c>
      <c r="K21" s="168">
        <v>8234.4699999999993</v>
      </c>
      <c r="L21" s="115">
        <v>8397.35</v>
      </c>
      <c r="M21" s="112">
        <v>8000</v>
      </c>
      <c r="N21" s="113">
        <f t="shared" si="0"/>
        <v>-397.35000000000036</v>
      </c>
      <c r="O21" s="114">
        <f t="shared" si="6"/>
        <v>1.0496687500000002</v>
      </c>
      <c r="P21" s="354">
        <v>8400</v>
      </c>
      <c r="Q21" s="367">
        <v>8400</v>
      </c>
      <c r="R21" s="367"/>
      <c r="S21" s="112">
        <f t="shared" si="2"/>
        <v>0</v>
      </c>
      <c r="T21" s="380">
        <f>M21*1.005</f>
        <v>8039.9999999999991</v>
      </c>
      <c r="U21" s="402">
        <v>44557</v>
      </c>
      <c r="V21" s="112">
        <f>Q21-T21</f>
        <v>360.00000000000091</v>
      </c>
      <c r="W21" s="233">
        <v>8400</v>
      </c>
      <c r="X21" s="112">
        <f>T21-W21</f>
        <v>-360.00000000000091</v>
      </c>
    </row>
    <row r="22" spans="1:24" ht="11.25" customHeight="1" x14ac:dyDescent="0.2">
      <c r="A22" s="181" t="s">
        <v>1370</v>
      </c>
      <c r="B22" s="181" t="s">
        <v>1369</v>
      </c>
      <c r="C22" s="181" t="s">
        <v>1370</v>
      </c>
      <c r="D22" s="327"/>
      <c r="E22" s="100"/>
      <c r="F22" s="100"/>
      <c r="G22" s="101" t="s">
        <v>571</v>
      </c>
      <c r="I22" s="168">
        <v>5283</v>
      </c>
      <c r="J22" s="168">
        <v>5433.54</v>
      </c>
      <c r="K22" s="168">
        <v>9837.9500000000007</v>
      </c>
      <c r="L22" s="115">
        <v>6667</v>
      </c>
      <c r="M22" s="233">
        <v>10000</v>
      </c>
      <c r="N22" s="113">
        <f t="shared" si="0"/>
        <v>3333</v>
      </c>
      <c r="O22" s="114">
        <f t="shared" si="6"/>
        <v>0.66669999999999996</v>
      </c>
      <c r="P22" s="354">
        <v>10000</v>
      </c>
      <c r="Q22" s="367">
        <v>10000</v>
      </c>
      <c r="R22" s="367"/>
      <c r="S22" s="112">
        <f t="shared" si="2"/>
        <v>0</v>
      </c>
      <c r="T22" s="380">
        <v>9000</v>
      </c>
      <c r="U22" s="402">
        <v>44557</v>
      </c>
      <c r="V22" s="112">
        <f>Q22-T22</f>
        <v>1000</v>
      </c>
      <c r="W22" s="233">
        <v>10000</v>
      </c>
      <c r="X22" s="233">
        <f>T22-W22</f>
        <v>-1000</v>
      </c>
    </row>
    <row r="23" spans="1:24" ht="11.25" customHeight="1" x14ac:dyDescent="0.2">
      <c r="A23" s="181" t="s">
        <v>1370</v>
      </c>
      <c r="B23" s="181" t="s">
        <v>1369</v>
      </c>
      <c r="C23" s="181" t="s">
        <v>1370</v>
      </c>
      <c r="D23" s="327"/>
      <c r="E23" s="100"/>
      <c r="F23" s="100"/>
      <c r="G23" s="101" t="s">
        <v>572</v>
      </c>
      <c r="I23" s="168">
        <v>3255</v>
      </c>
      <c r="J23" s="168">
        <v>19736.080000000002</v>
      </c>
      <c r="K23" s="168">
        <v>5896.71</v>
      </c>
      <c r="L23" s="115">
        <v>780.45</v>
      </c>
      <c r="M23" s="112">
        <v>5500</v>
      </c>
      <c r="N23" s="113">
        <f t="shared" si="0"/>
        <v>4719.55</v>
      </c>
      <c r="O23" s="114">
        <f t="shared" si="6"/>
        <v>0.1419</v>
      </c>
      <c r="P23" s="354">
        <v>1000</v>
      </c>
      <c r="Q23" s="367">
        <v>1000</v>
      </c>
      <c r="R23" s="367"/>
      <c r="S23" s="112">
        <f t="shared" si="2"/>
        <v>0</v>
      </c>
      <c r="T23" s="380">
        <v>850</v>
      </c>
      <c r="U23" s="402">
        <v>44557</v>
      </c>
      <c r="V23" s="112">
        <f>Q23-T23</f>
        <v>150</v>
      </c>
      <c r="W23" s="233">
        <v>1000</v>
      </c>
      <c r="X23" s="112">
        <f>T23-W23</f>
        <v>-150</v>
      </c>
    </row>
    <row r="24" spans="1:24" ht="11.25" customHeight="1" x14ac:dyDescent="0.2">
      <c r="A24" s="181" t="s">
        <v>1370</v>
      </c>
      <c r="B24" s="181" t="s">
        <v>1369</v>
      </c>
      <c r="C24" s="181" t="s">
        <v>1370</v>
      </c>
      <c r="D24" s="327"/>
      <c r="E24" s="100"/>
      <c r="F24" s="100"/>
      <c r="G24" s="101" t="s">
        <v>573</v>
      </c>
      <c r="I24" s="168">
        <v>1200</v>
      </c>
      <c r="J24" s="168">
        <v>720</v>
      </c>
      <c r="K24" s="168">
        <v>2400</v>
      </c>
      <c r="L24" s="115">
        <v>3600</v>
      </c>
      <c r="M24" s="112">
        <v>3120</v>
      </c>
      <c r="N24" s="113">
        <f t="shared" si="0"/>
        <v>-480</v>
      </c>
      <c r="O24" s="114">
        <f t="shared" si="6"/>
        <v>1.1538461538461537</v>
      </c>
      <c r="P24" s="354">
        <v>3800</v>
      </c>
      <c r="Q24" s="367">
        <v>3800</v>
      </c>
      <c r="R24" s="367"/>
      <c r="S24" s="112">
        <f t="shared" si="2"/>
        <v>0</v>
      </c>
      <c r="T24" s="380">
        <v>3800</v>
      </c>
      <c r="U24" s="402">
        <v>44557</v>
      </c>
      <c r="V24" s="112">
        <f>Q24-T24</f>
        <v>0</v>
      </c>
      <c r="W24" s="233">
        <v>3800</v>
      </c>
      <c r="X24" s="112">
        <f>T24-W24</f>
        <v>0</v>
      </c>
    </row>
    <row r="25" spans="1:24" ht="11.25" customHeight="1" x14ac:dyDescent="0.2">
      <c r="A25" s="181" t="s">
        <v>1370</v>
      </c>
      <c r="B25" s="181" t="s">
        <v>1369</v>
      </c>
      <c r="C25" s="181" t="s">
        <v>1370</v>
      </c>
      <c r="D25" s="327"/>
      <c r="E25" s="100"/>
      <c r="F25" s="100"/>
      <c r="G25" s="101" t="s">
        <v>574</v>
      </c>
      <c r="I25" s="168"/>
      <c r="J25" s="168"/>
      <c r="K25" s="168">
        <v>0</v>
      </c>
      <c r="L25" s="115">
        <v>0</v>
      </c>
      <c r="M25" s="112">
        <v>0</v>
      </c>
      <c r="N25" s="113">
        <f t="shared" si="0"/>
        <v>0</v>
      </c>
      <c r="O25" s="114" t="str">
        <f t="shared" si="6"/>
        <v>---</v>
      </c>
      <c r="P25" s="354">
        <v>0</v>
      </c>
      <c r="Q25" s="367">
        <v>0</v>
      </c>
      <c r="R25" s="367"/>
      <c r="S25" s="112">
        <f t="shared" si="2"/>
        <v>0</v>
      </c>
      <c r="T25" s="380">
        <v>0</v>
      </c>
      <c r="U25" s="402">
        <v>44557</v>
      </c>
      <c r="V25" s="112">
        <f>Q25-T25</f>
        <v>0</v>
      </c>
      <c r="W25" s="233">
        <v>0</v>
      </c>
      <c r="X25" s="112">
        <f>T25-W25</f>
        <v>0</v>
      </c>
    </row>
    <row r="26" spans="1:24" ht="11.25" customHeight="1" x14ac:dyDescent="0.2">
      <c r="A26" s="181" t="s">
        <v>1370</v>
      </c>
      <c r="B26" s="181" t="s">
        <v>1369</v>
      </c>
      <c r="C26" s="181" t="s">
        <v>1370</v>
      </c>
      <c r="D26" s="327"/>
      <c r="E26" s="100"/>
      <c r="F26" s="100"/>
      <c r="G26" s="101" t="s">
        <v>575</v>
      </c>
      <c r="I26" s="168">
        <v>67.760000000000005</v>
      </c>
      <c r="J26" s="168">
        <v>47.72</v>
      </c>
      <c r="K26" s="168">
        <v>0</v>
      </c>
      <c r="L26" s="115">
        <v>133.79</v>
      </c>
      <c r="M26" s="112">
        <v>50</v>
      </c>
      <c r="N26" s="113">
        <f t="shared" si="0"/>
        <v>-83.789999999999992</v>
      </c>
      <c r="O26" s="114">
        <f t="shared" si="6"/>
        <v>2.6757999999999997</v>
      </c>
      <c r="P26" s="354">
        <v>150</v>
      </c>
      <c r="Q26" s="367">
        <v>150</v>
      </c>
      <c r="R26" s="367"/>
      <c r="S26" s="112">
        <f t="shared" si="2"/>
        <v>0</v>
      </c>
      <c r="T26" s="380">
        <v>150</v>
      </c>
      <c r="U26" s="402">
        <v>44557</v>
      </c>
      <c r="V26" s="112">
        <f>Q26-T26</f>
        <v>0</v>
      </c>
      <c r="W26" s="233">
        <v>150</v>
      </c>
      <c r="X26" s="112">
        <f>T26-W26</f>
        <v>0</v>
      </c>
    </row>
    <row r="27" spans="1:24" ht="11.25" customHeight="1" x14ac:dyDescent="0.2">
      <c r="A27" s="181" t="s">
        <v>1370</v>
      </c>
      <c r="B27" s="181" t="s">
        <v>1369</v>
      </c>
      <c r="C27" s="181" t="s">
        <v>1370</v>
      </c>
      <c r="D27" s="327"/>
      <c r="E27" s="100"/>
      <c r="F27" s="100"/>
      <c r="G27" s="101" t="s">
        <v>576</v>
      </c>
      <c r="I27" s="168"/>
      <c r="J27" s="168"/>
      <c r="K27" s="168">
        <v>0</v>
      </c>
      <c r="L27" s="115">
        <v>303.61</v>
      </c>
      <c r="M27" s="112">
        <v>0</v>
      </c>
      <c r="N27" s="113">
        <f t="shared" si="0"/>
        <v>-303.61</v>
      </c>
      <c r="O27" s="114" t="str">
        <f t="shared" si="6"/>
        <v>---</v>
      </c>
      <c r="P27" s="354">
        <v>0</v>
      </c>
      <c r="Q27" s="367">
        <v>0</v>
      </c>
      <c r="R27" s="367"/>
      <c r="S27" s="112">
        <f t="shared" si="2"/>
        <v>0</v>
      </c>
      <c r="T27" s="380">
        <v>0</v>
      </c>
      <c r="U27" s="402">
        <v>44557</v>
      </c>
      <c r="V27" s="112">
        <f>Q27-T27</f>
        <v>0</v>
      </c>
      <c r="W27" s="233">
        <v>0</v>
      </c>
      <c r="X27" s="112">
        <f>T27-W27</f>
        <v>0</v>
      </c>
    </row>
    <row r="28" spans="1:24" ht="11.45" customHeight="1" x14ac:dyDescent="0.2">
      <c r="A28" s="181" t="s">
        <v>1370</v>
      </c>
      <c r="B28" s="181" t="s">
        <v>1369</v>
      </c>
      <c r="C28" s="181" t="s">
        <v>1370</v>
      </c>
      <c r="D28" s="327"/>
      <c r="E28" s="100"/>
      <c r="F28" s="100"/>
      <c r="G28" s="101" t="s">
        <v>577</v>
      </c>
      <c r="I28" s="168">
        <v>0</v>
      </c>
      <c r="J28" s="168">
        <v>216</v>
      </c>
      <c r="K28" s="168">
        <v>0</v>
      </c>
      <c r="L28" s="115">
        <v>0</v>
      </c>
      <c r="M28" s="112">
        <v>200</v>
      </c>
      <c r="N28" s="113">
        <f t="shared" si="0"/>
        <v>200</v>
      </c>
      <c r="O28" s="114">
        <f t="shared" si="6"/>
        <v>0</v>
      </c>
      <c r="P28" s="354">
        <v>350</v>
      </c>
      <c r="Q28" s="367">
        <v>350</v>
      </c>
      <c r="R28" s="367"/>
      <c r="S28" s="112">
        <f t="shared" si="2"/>
        <v>0</v>
      </c>
      <c r="T28" s="380">
        <v>350</v>
      </c>
      <c r="U28" s="402">
        <v>44557</v>
      </c>
      <c r="V28" s="112">
        <f>Q28-T28</f>
        <v>0</v>
      </c>
      <c r="W28" s="233">
        <v>350</v>
      </c>
      <c r="X28" s="112">
        <f>T28-W28</f>
        <v>0</v>
      </c>
    </row>
    <row r="29" spans="1:24" ht="11.25" customHeight="1" x14ac:dyDescent="0.2">
      <c r="A29" s="181" t="s">
        <v>1370</v>
      </c>
      <c r="B29" s="181" t="s">
        <v>1369</v>
      </c>
      <c r="C29" s="181" t="s">
        <v>1370</v>
      </c>
      <c r="D29" s="327"/>
      <c r="E29" s="100"/>
      <c r="F29" s="100"/>
      <c r="G29" s="101" t="s">
        <v>578</v>
      </c>
      <c r="I29" s="168"/>
      <c r="J29" s="168"/>
      <c r="K29" s="168">
        <v>0</v>
      </c>
      <c r="L29" s="115">
        <v>0</v>
      </c>
      <c r="M29" s="112">
        <v>0</v>
      </c>
      <c r="N29" s="113">
        <f t="shared" si="0"/>
        <v>0</v>
      </c>
      <c r="O29" s="114" t="str">
        <f t="shared" si="6"/>
        <v>---</v>
      </c>
      <c r="P29" s="354">
        <v>0</v>
      </c>
      <c r="Q29" s="367">
        <v>0</v>
      </c>
      <c r="R29" s="367"/>
      <c r="S29" s="112">
        <f t="shared" si="2"/>
        <v>0</v>
      </c>
      <c r="T29" s="380">
        <v>0</v>
      </c>
      <c r="U29" s="402">
        <v>44557</v>
      </c>
      <c r="V29" s="112">
        <f>Q29-T29</f>
        <v>0</v>
      </c>
      <c r="W29" s="233">
        <v>0</v>
      </c>
      <c r="X29" s="112">
        <f>T29-W29</f>
        <v>0</v>
      </c>
    </row>
    <row r="30" spans="1:24" ht="11.25" customHeight="1" x14ac:dyDescent="0.2">
      <c r="A30" s="181" t="s">
        <v>1370</v>
      </c>
      <c r="B30" s="181" t="s">
        <v>1369</v>
      </c>
      <c r="C30" s="181" t="s">
        <v>1370</v>
      </c>
      <c r="D30" s="327"/>
      <c r="E30" s="100"/>
      <c r="F30" s="100"/>
      <c r="G30" s="101" t="s">
        <v>579</v>
      </c>
      <c r="I30" s="168">
        <v>276.75</v>
      </c>
      <c r="J30" s="168">
        <v>33.75</v>
      </c>
      <c r="K30" s="168">
        <v>1631.81</v>
      </c>
      <c r="L30" s="115">
        <v>283.25</v>
      </c>
      <c r="M30" s="112">
        <v>1200</v>
      </c>
      <c r="N30" s="113">
        <f t="shared" si="0"/>
        <v>916.75</v>
      </c>
      <c r="O30" s="114">
        <f t="shared" si="6"/>
        <v>0.23604166666666668</v>
      </c>
      <c r="P30" s="354">
        <v>800</v>
      </c>
      <c r="Q30" s="367">
        <v>800</v>
      </c>
      <c r="R30" s="367"/>
      <c r="S30" s="112">
        <f t="shared" si="2"/>
        <v>0</v>
      </c>
      <c r="T30" s="380">
        <v>500</v>
      </c>
      <c r="U30" s="402">
        <v>44557</v>
      </c>
      <c r="V30" s="112">
        <f>Q30-T30</f>
        <v>300</v>
      </c>
      <c r="W30" s="233">
        <v>800</v>
      </c>
      <c r="X30" s="112">
        <f>T30-W30</f>
        <v>-300</v>
      </c>
    </row>
    <row r="31" spans="1:24" ht="11.25" customHeight="1" x14ac:dyDescent="0.2">
      <c r="A31" s="181" t="s">
        <v>1370</v>
      </c>
      <c r="B31" s="181" t="s">
        <v>1369</v>
      </c>
      <c r="C31" s="181" t="s">
        <v>1370</v>
      </c>
      <c r="D31" s="327"/>
      <c r="E31" s="100"/>
      <c r="F31" s="100"/>
      <c r="G31" s="101" t="s">
        <v>580</v>
      </c>
      <c r="I31" s="168">
        <v>1112.32</v>
      </c>
      <c r="J31" s="168">
        <v>1051.97</v>
      </c>
      <c r="K31" s="168">
        <v>1186.1300000000001</v>
      </c>
      <c r="L31" s="115">
        <v>3817.2</v>
      </c>
      <c r="M31" s="112">
        <v>1100</v>
      </c>
      <c r="N31" s="113">
        <f t="shared" si="0"/>
        <v>-2717.2</v>
      </c>
      <c r="O31" s="114">
        <f t="shared" si="6"/>
        <v>3.470181818181818</v>
      </c>
      <c r="P31" s="354">
        <v>1100</v>
      </c>
      <c r="Q31" s="367">
        <v>1100</v>
      </c>
      <c r="R31" s="367"/>
      <c r="S31" s="112">
        <f t="shared" si="2"/>
        <v>0</v>
      </c>
      <c r="T31" s="380">
        <v>1100</v>
      </c>
      <c r="U31" s="402">
        <v>44557</v>
      </c>
      <c r="V31" s="112">
        <f>Q31-T31</f>
        <v>0</v>
      </c>
      <c r="W31" s="233">
        <v>1100</v>
      </c>
      <c r="X31" s="112">
        <f>T31-W31</f>
        <v>0</v>
      </c>
    </row>
    <row r="32" spans="1:24" ht="11.25" customHeight="1" x14ac:dyDescent="0.2">
      <c r="A32" s="181" t="s">
        <v>1370</v>
      </c>
      <c r="B32" s="181" t="s">
        <v>1369</v>
      </c>
      <c r="C32" s="181" t="s">
        <v>1370</v>
      </c>
      <c r="D32" s="327"/>
      <c r="E32" s="100"/>
      <c r="F32" s="100"/>
      <c r="G32" s="101" t="s">
        <v>581</v>
      </c>
      <c r="I32" s="168">
        <v>150</v>
      </c>
      <c r="J32" s="168">
        <v>150</v>
      </c>
      <c r="K32" s="168">
        <v>135</v>
      </c>
      <c r="L32" s="115">
        <v>130</v>
      </c>
      <c r="M32" s="112">
        <v>150</v>
      </c>
      <c r="N32" s="113">
        <f t="shared" si="0"/>
        <v>20</v>
      </c>
      <c r="O32" s="114">
        <f t="shared" si="6"/>
        <v>0.8666666666666667</v>
      </c>
      <c r="P32" s="354">
        <v>150</v>
      </c>
      <c r="Q32" s="367">
        <v>150</v>
      </c>
      <c r="R32" s="367"/>
      <c r="S32" s="112">
        <f t="shared" si="2"/>
        <v>0</v>
      </c>
      <c r="T32" s="380">
        <v>150</v>
      </c>
      <c r="U32" s="402">
        <v>44557</v>
      </c>
      <c r="V32" s="112">
        <f>Q32-T32</f>
        <v>0</v>
      </c>
      <c r="W32" s="233">
        <v>150</v>
      </c>
      <c r="X32" s="112">
        <f>T32-W32</f>
        <v>0</v>
      </c>
    </row>
    <row r="33" spans="1:34" ht="11.25" customHeight="1" x14ac:dyDescent="0.2">
      <c r="A33" s="181" t="s">
        <v>1370</v>
      </c>
      <c r="B33" s="181" t="s">
        <v>1369</v>
      </c>
      <c r="C33" s="181" t="s">
        <v>1370</v>
      </c>
      <c r="D33" s="327"/>
      <c r="E33" s="100"/>
      <c r="F33" s="100"/>
      <c r="G33" s="101" t="s">
        <v>582</v>
      </c>
      <c r="I33" s="168">
        <v>2955.65</v>
      </c>
      <c r="J33" s="168">
        <v>2385.0100000000002</v>
      </c>
      <c r="K33" s="168">
        <v>4522.83</v>
      </c>
      <c r="L33" s="115">
        <v>4767.6400000000003</v>
      </c>
      <c r="M33" s="112">
        <v>3000</v>
      </c>
      <c r="N33" s="113">
        <f t="shared" si="0"/>
        <v>-1767.6400000000003</v>
      </c>
      <c r="O33" s="114">
        <f t="shared" si="6"/>
        <v>1.5892133333333334</v>
      </c>
      <c r="P33" s="354">
        <v>4000</v>
      </c>
      <c r="Q33" s="367">
        <v>4000</v>
      </c>
      <c r="R33" s="367"/>
      <c r="S33" s="112">
        <f t="shared" si="2"/>
        <v>0</v>
      </c>
      <c r="T33" s="380">
        <v>3500</v>
      </c>
      <c r="U33" s="402">
        <v>44557</v>
      </c>
      <c r="V33" s="112">
        <f>Q33-T33</f>
        <v>500</v>
      </c>
      <c r="W33" s="233">
        <v>4000</v>
      </c>
      <c r="X33" s="112">
        <f>T33-W33</f>
        <v>-500</v>
      </c>
    </row>
    <row r="34" spans="1:34" ht="11.25" customHeight="1" x14ac:dyDescent="0.2">
      <c r="A34" s="181" t="s">
        <v>1370</v>
      </c>
      <c r="B34" s="181" t="s">
        <v>1369</v>
      </c>
      <c r="C34" s="181" t="s">
        <v>1370</v>
      </c>
      <c r="D34" s="327"/>
      <c r="E34" s="100"/>
      <c r="F34" s="100"/>
      <c r="G34" s="101" t="s">
        <v>583</v>
      </c>
      <c r="I34" s="168">
        <v>629.54</v>
      </c>
      <c r="J34" s="168">
        <v>520.5</v>
      </c>
      <c r="K34" s="168">
        <v>464.54</v>
      </c>
      <c r="L34" s="115">
        <v>254.71</v>
      </c>
      <c r="M34" s="112">
        <v>600</v>
      </c>
      <c r="N34" s="113">
        <f t="shared" si="0"/>
        <v>345.28999999999996</v>
      </c>
      <c r="O34" s="114">
        <f t="shared" si="6"/>
        <v>0.42451666666666665</v>
      </c>
      <c r="P34" s="354">
        <v>600</v>
      </c>
      <c r="Q34" s="367">
        <v>600</v>
      </c>
      <c r="R34" s="367"/>
      <c r="S34" s="112">
        <f t="shared" si="2"/>
        <v>0</v>
      </c>
      <c r="T34" s="380">
        <v>500</v>
      </c>
      <c r="U34" s="402">
        <v>44557</v>
      </c>
      <c r="V34" s="112">
        <f>Q34-T34</f>
        <v>100</v>
      </c>
      <c r="W34" s="233">
        <v>600</v>
      </c>
      <c r="X34" s="112">
        <f>T34-W34</f>
        <v>-100</v>
      </c>
    </row>
    <row r="35" spans="1:34" ht="11.25" customHeight="1" x14ac:dyDescent="0.2">
      <c r="A35" s="181" t="s">
        <v>1370</v>
      </c>
      <c r="B35" s="181" t="s">
        <v>1369</v>
      </c>
      <c r="C35" s="181" t="s">
        <v>1370</v>
      </c>
      <c r="D35" s="327"/>
      <c r="E35" s="100"/>
      <c r="F35" s="100"/>
      <c r="G35" s="101" t="s">
        <v>584</v>
      </c>
      <c r="I35" s="168">
        <v>176</v>
      </c>
      <c r="J35" s="168">
        <v>0</v>
      </c>
      <c r="K35" s="168">
        <v>72.5</v>
      </c>
      <c r="L35" s="115">
        <v>991.8</v>
      </c>
      <c r="M35" s="112">
        <v>100</v>
      </c>
      <c r="N35" s="113">
        <f t="shared" si="0"/>
        <v>-891.8</v>
      </c>
      <c r="O35" s="114">
        <f t="shared" si="6"/>
        <v>9.9179999999999993</v>
      </c>
      <c r="P35" s="354">
        <v>1000</v>
      </c>
      <c r="Q35" s="367">
        <v>840</v>
      </c>
      <c r="R35" s="367"/>
      <c r="S35" s="112">
        <f t="shared" si="2"/>
        <v>160</v>
      </c>
      <c r="T35" s="380">
        <v>840</v>
      </c>
      <c r="U35" s="402">
        <v>44557</v>
      </c>
      <c r="V35" s="112">
        <f>Q35-T35</f>
        <v>0</v>
      </c>
      <c r="W35" s="233">
        <v>840</v>
      </c>
      <c r="X35" s="112">
        <f>T35-W35</f>
        <v>0</v>
      </c>
    </row>
    <row r="36" spans="1:34" ht="11.25" customHeight="1" x14ac:dyDescent="0.2">
      <c r="A36" s="181" t="s">
        <v>1370</v>
      </c>
      <c r="B36" s="181" t="s">
        <v>1369</v>
      </c>
      <c r="C36" s="181" t="s">
        <v>1370</v>
      </c>
      <c r="D36" s="327"/>
      <c r="E36" s="100"/>
      <c r="F36" s="100"/>
      <c r="G36" s="101" t="s">
        <v>585</v>
      </c>
      <c r="I36" s="168"/>
      <c r="J36" s="168"/>
      <c r="K36" s="168">
        <v>0</v>
      </c>
      <c r="L36" s="115">
        <v>0</v>
      </c>
      <c r="M36" s="112">
        <v>0</v>
      </c>
      <c r="N36" s="113">
        <f t="shared" si="0"/>
        <v>0</v>
      </c>
      <c r="O36" s="114" t="str">
        <f t="shared" si="6"/>
        <v>---</v>
      </c>
      <c r="P36" s="354">
        <v>0</v>
      </c>
      <c r="Q36" s="367">
        <v>0</v>
      </c>
      <c r="R36" s="367"/>
      <c r="S36" s="112">
        <f t="shared" si="2"/>
        <v>0</v>
      </c>
      <c r="T36" s="380">
        <v>0</v>
      </c>
      <c r="U36" s="402">
        <v>44557</v>
      </c>
      <c r="V36" s="112">
        <f>Q36-T36</f>
        <v>0</v>
      </c>
      <c r="W36" s="233">
        <v>0</v>
      </c>
      <c r="X36" s="112">
        <f>T36-W36</f>
        <v>0</v>
      </c>
    </row>
    <row r="37" spans="1:34" ht="11.25" customHeight="1" x14ac:dyDescent="0.2">
      <c r="A37" s="181" t="s">
        <v>1370</v>
      </c>
      <c r="B37" s="181" t="s">
        <v>1369</v>
      </c>
      <c r="C37" s="181" t="s">
        <v>1370</v>
      </c>
      <c r="D37" s="327"/>
      <c r="E37" s="100"/>
      <c r="F37" s="100"/>
      <c r="G37" s="101" t="s">
        <v>586</v>
      </c>
      <c r="I37" s="168">
        <v>1217.68</v>
      </c>
      <c r="J37" s="168">
        <v>1729.32</v>
      </c>
      <c r="K37" s="168">
        <v>2217.66</v>
      </c>
      <c r="L37" s="115">
        <v>3795.32</v>
      </c>
      <c r="M37" s="112">
        <v>2432</v>
      </c>
      <c r="N37" s="113">
        <f t="shared" si="0"/>
        <v>-1363.3200000000002</v>
      </c>
      <c r="O37" s="114">
        <f t="shared" si="6"/>
        <v>1.560575657894737</v>
      </c>
      <c r="P37" s="354">
        <v>3800</v>
      </c>
      <c r="Q37" s="367">
        <v>3800</v>
      </c>
      <c r="R37" s="367"/>
      <c r="S37" s="112">
        <f t="shared" si="2"/>
        <v>0</v>
      </c>
      <c r="T37" s="380">
        <v>3800</v>
      </c>
      <c r="U37" s="402">
        <v>44557</v>
      </c>
      <c r="V37" s="112">
        <f>Q37-T37</f>
        <v>0</v>
      </c>
      <c r="W37" s="233">
        <v>3800</v>
      </c>
      <c r="X37" s="112">
        <f>T37-W37</f>
        <v>0</v>
      </c>
    </row>
    <row r="38" spans="1:34" ht="11.25" customHeight="1" x14ac:dyDescent="0.2">
      <c r="A38" s="181" t="s">
        <v>1370</v>
      </c>
      <c r="B38" s="181" t="s">
        <v>1369</v>
      </c>
      <c r="C38" s="181" t="s">
        <v>1370</v>
      </c>
      <c r="D38" s="327"/>
      <c r="E38" s="100"/>
      <c r="F38" s="100"/>
      <c r="G38" s="101" t="s">
        <v>587</v>
      </c>
      <c r="I38" s="168"/>
      <c r="J38" s="168"/>
      <c r="K38" s="168">
        <v>0</v>
      </c>
      <c r="L38" s="115">
        <v>0</v>
      </c>
      <c r="M38" s="112">
        <v>0</v>
      </c>
      <c r="N38" s="113">
        <f t="shared" si="0"/>
        <v>0</v>
      </c>
      <c r="O38" s="114" t="str">
        <f t="shared" si="6"/>
        <v>---</v>
      </c>
      <c r="P38" s="354">
        <v>0</v>
      </c>
      <c r="Q38" s="367">
        <v>0</v>
      </c>
      <c r="R38" s="367"/>
      <c r="S38" s="112">
        <f t="shared" si="2"/>
        <v>0</v>
      </c>
      <c r="T38" s="380">
        <v>0</v>
      </c>
      <c r="U38" s="402">
        <v>44557</v>
      </c>
      <c r="V38" s="112">
        <f>Q38-T38</f>
        <v>0</v>
      </c>
      <c r="W38" s="233">
        <v>0</v>
      </c>
      <c r="X38" s="112">
        <f>T38-W38</f>
        <v>0</v>
      </c>
    </row>
    <row r="39" spans="1:34" ht="11.25" customHeight="1" x14ac:dyDescent="0.2">
      <c r="A39" s="181" t="s">
        <v>1370</v>
      </c>
      <c r="B39" s="181" t="s">
        <v>1369</v>
      </c>
      <c r="C39" s="181" t="s">
        <v>1370</v>
      </c>
      <c r="D39" s="327"/>
      <c r="E39" s="100"/>
      <c r="F39" s="100"/>
      <c r="G39" s="101" t="s">
        <v>1131</v>
      </c>
      <c r="I39" s="168">
        <v>8741.74</v>
      </c>
      <c r="J39" s="168">
        <v>25454.63</v>
      </c>
      <c r="K39" s="168">
        <v>17147.41</v>
      </c>
      <c r="L39" s="115">
        <v>10773.69</v>
      </c>
      <c r="M39" s="112">
        <v>10000</v>
      </c>
      <c r="N39" s="113">
        <f t="shared" si="0"/>
        <v>-773.69000000000051</v>
      </c>
      <c r="O39" s="114">
        <f t="shared" si="6"/>
        <v>1.077369</v>
      </c>
      <c r="P39" s="354">
        <v>10000</v>
      </c>
      <c r="Q39" s="367">
        <v>10000</v>
      </c>
      <c r="R39" s="367"/>
      <c r="S39" s="112">
        <f t="shared" si="2"/>
        <v>0</v>
      </c>
      <c r="T39" s="380">
        <v>10000</v>
      </c>
      <c r="U39" s="402">
        <v>44557</v>
      </c>
      <c r="V39" s="112">
        <f>Q39-T39</f>
        <v>0</v>
      </c>
      <c r="W39" s="233">
        <v>10000</v>
      </c>
      <c r="X39" s="112">
        <f>T39-W39</f>
        <v>0</v>
      </c>
    </row>
    <row r="40" spans="1:34" ht="11.25" customHeight="1" x14ac:dyDescent="0.2">
      <c r="A40" s="181" t="s">
        <v>1370</v>
      </c>
      <c r="B40" s="181" t="s">
        <v>1369</v>
      </c>
      <c r="C40" s="181" t="s">
        <v>1370</v>
      </c>
      <c r="D40" s="327"/>
      <c r="E40" s="100"/>
      <c r="F40" s="100"/>
      <c r="G40" s="101" t="s">
        <v>588</v>
      </c>
      <c r="I40" s="168">
        <v>290</v>
      </c>
      <c r="J40" s="168"/>
      <c r="K40" s="168">
        <v>186</v>
      </c>
      <c r="L40" s="115">
        <v>180</v>
      </c>
      <c r="M40" s="112">
        <v>300</v>
      </c>
      <c r="N40" s="113">
        <f t="shared" ref="N40:N117" si="8">M40-L40</f>
        <v>120</v>
      </c>
      <c r="O40" s="114">
        <f t="shared" ref="O40:O117" si="9">IF((M40=0),"---",(L40/M40))</f>
        <v>0.6</v>
      </c>
      <c r="P40" s="354">
        <v>300</v>
      </c>
      <c r="Q40" s="367">
        <v>300</v>
      </c>
      <c r="R40" s="367"/>
      <c r="S40" s="112">
        <f t="shared" si="2"/>
        <v>0</v>
      </c>
      <c r="T40" s="380">
        <v>250</v>
      </c>
      <c r="U40" s="402">
        <v>44557</v>
      </c>
      <c r="V40" s="112">
        <f>Q40-T40</f>
        <v>50</v>
      </c>
      <c r="W40" s="233">
        <v>300</v>
      </c>
      <c r="X40" s="112">
        <f>T40-W40</f>
        <v>-50</v>
      </c>
    </row>
    <row r="41" spans="1:34" ht="11.25" customHeight="1" x14ac:dyDescent="0.25">
      <c r="A41" s="181" t="s">
        <v>1370</v>
      </c>
      <c r="B41" s="181" t="s">
        <v>1369</v>
      </c>
      <c r="C41" s="181" t="s">
        <v>1370</v>
      </c>
      <c r="D41" s="327"/>
      <c r="E41" s="100"/>
      <c r="F41" s="100"/>
      <c r="G41" s="101" t="s">
        <v>589</v>
      </c>
      <c r="I41" s="168">
        <v>176.08</v>
      </c>
      <c r="J41" s="168">
        <v>0</v>
      </c>
      <c r="K41" s="168">
        <v>0</v>
      </c>
      <c r="L41" s="115">
        <v>0</v>
      </c>
      <c r="M41" s="112">
        <v>200</v>
      </c>
      <c r="N41" s="113">
        <f t="shared" si="8"/>
        <v>200</v>
      </c>
      <c r="O41" s="114">
        <f t="shared" si="9"/>
        <v>0</v>
      </c>
      <c r="P41" s="355">
        <v>200</v>
      </c>
      <c r="Q41" s="368">
        <v>200</v>
      </c>
      <c r="R41" s="368"/>
      <c r="S41" s="112">
        <f t="shared" si="2"/>
        <v>0</v>
      </c>
      <c r="T41" s="381">
        <v>100</v>
      </c>
      <c r="U41" s="402">
        <v>44557</v>
      </c>
      <c r="V41" s="112">
        <f>Q41-T41</f>
        <v>100</v>
      </c>
      <c r="W41" s="233">
        <v>200</v>
      </c>
      <c r="X41" s="112">
        <f>T41-W41</f>
        <v>-100</v>
      </c>
    </row>
    <row r="42" spans="1:34" ht="11.25" customHeight="1" x14ac:dyDescent="0.25">
      <c r="A42" s="181" t="s">
        <v>1370</v>
      </c>
      <c r="B42" s="181" t="s">
        <v>1369</v>
      </c>
      <c r="C42" s="181" t="s">
        <v>1370</v>
      </c>
      <c r="D42" s="327"/>
      <c r="G42" s="101" t="s">
        <v>590</v>
      </c>
      <c r="I42" s="168">
        <v>61.46</v>
      </c>
      <c r="J42" s="168">
        <v>64.66</v>
      </c>
      <c r="K42" s="168">
        <v>0</v>
      </c>
      <c r="L42" s="115">
        <v>0</v>
      </c>
      <c r="M42" s="112">
        <v>100</v>
      </c>
      <c r="N42" s="113">
        <f t="shared" si="8"/>
        <v>100</v>
      </c>
      <c r="O42" s="114">
        <f t="shared" si="9"/>
        <v>0</v>
      </c>
      <c r="P42" s="355">
        <v>100</v>
      </c>
      <c r="Q42" s="368">
        <v>100</v>
      </c>
      <c r="R42" s="368"/>
      <c r="S42" s="112">
        <f t="shared" si="2"/>
        <v>0</v>
      </c>
      <c r="T42" s="381">
        <v>100</v>
      </c>
      <c r="U42" s="402">
        <v>44557</v>
      </c>
      <c r="V42" s="112">
        <f>Q42-T42</f>
        <v>0</v>
      </c>
      <c r="W42" s="233">
        <v>100</v>
      </c>
      <c r="X42" s="112">
        <f>T42-W42</f>
        <v>0</v>
      </c>
    </row>
    <row r="43" spans="1:34" ht="11.25" customHeight="1" x14ac:dyDescent="0.25">
      <c r="A43" s="181" t="s">
        <v>1370</v>
      </c>
      <c r="B43" s="181" t="s">
        <v>1369</v>
      </c>
      <c r="C43" s="181" t="s">
        <v>1370</v>
      </c>
      <c r="D43" s="327"/>
      <c r="E43" s="100"/>
      <c r="F43" s="100"/>
      <c r="G43" s="101" t="s">
        <v>591</v>
      </c>
      <c r="I43" s="168">
        <v>100</v>
      </c>
      <c r="J43" s="168">
        <v>0</v>
      </c>
      <c r="K43" s="168">
        <v>0</v>
      </c>
      <c r="L43" s="115">
        <v>5.5</v>
      </c>
      <c r="M43" s="112">
        <v>100</v>
      </c>
      <c r="N43" s="113">
        <f t="shared" si="8"/>
        <v>94.5</v>
      </c>
      <c r="O43" s="114">
        <f t="shared" si="9"/>
        <v>5.5E-2</v>
      </c>
      <c r="P43" s="355">
        <v>100</v>
      </c>
      <c r="Q43" s="368">
        <v>100</v>
      </c>
      <c r="R43" s="368"/>
      <c r="S43" s="112">
        <f>P43-Q43</f>
        <v>0</v>
      </c>
      <c r="T43" s="381">
        <v>50</v>
      </c>
      <c r="U43" s="402">
        <v>44557</v>
      </c>
      <c r="V43" s="112">
        <f>Q43-T43</f>
        <v>50</v>
      </c>
      <c r="W43" s="233">
        <v>100</v>
      </c>
      <c r="X43" s="112">
        <f>T43-W43</f>
        <v>-50</v>
      </c>
    </row>
    <row r="44" spans="1:34" ht="11.25" customHeight="1" x14ac:dyDescent="0.25">
      <c r="A44" s="181" t="s">
        <v>1394</v>
      </c>
      <c r="B44" s="181" t="s">
        <v>1369</v>
      </c>
      <c r="C44" s="181" t="s">
        <v>1371</v>
      </c>
      <c r="D44" s="327"/>
      <c r="E44" s="100"/>
      <c r="F44" s="100" t="s">
        <v>592</v>
      </c>
      <c r="G44" s="100"/>
      <c r="H44" s="100"/>
      <c r="I44" s="165">
        <f>SUM(I8:I43)</f>
        <v>163399.15999999997</v>
      </c>
      <c r="J44" s="165">
        <f>SUM(J8:J43)</f>
        <v>200878.26000000004</v>
      </c>
      <c r="K44" s="165">
        <f>SUM(K8:K43)</f>
        <v>211562.5</v>
      </c>
      <c r="L44" s="106">
        <f>SUM(L8:L43)</f>
        <v>184857.54000000004</v>
      </c>
      <c r="M44" s="107">
        <f>SUM(M8:M43)</f>
        <v>195498</v>
      </c>
      <c r="N44" s="257">
        <f t="shared" si="8"/>
        <v>10640.459999999963</v>
      </c>
      <c r="O44" s="258">
        <f t="shared" si="9"/>
        <v>0.9455725378264741</v>
      </c>
      <c r="P44" s="356">
        <f>SUM(P8:P43)</f>
        <v>229563</v>
      </c>
      <c r="Q44" s="369">
        <f>SUM(Q8:Q43)</f>
        <v>229403</v>
      </c>
      <c r="R44" s="138"/>
      <c r="S44" s="107">
        <f>SUM(S8:S43)</f>
        <v>160</v>
      </c>
      <c r="T44" s="382">
        <f>SUM(T8:T43)</f>
        <v>218700.85589999997</v>
      </c>
      <c r="U44" s="402">
        <v>44557</v>
      </c>
      <c r="V44" s="107">
        <f>Q44-T44</f>
        <v>10702.144100000034</v>
      </c>
      <c r="W44" s="107">
        <f>SUM(W8:W43)</f>
        <v>229403</v>
      </c>
      <c r="X44" s="107">
        <f>T44-W44</f>
        <v>-10702.144100000034</v>
      </c>
    </row>
    <row r="45" spans="1:34" ht="11.25" customHeight="1" x14ac:dyDescent="0.25">
      <c r="A45" s="181" t="s">
        <v>1370</v>
      </c>
      <c r="B45" s="181" t="s">
        <v>1369</v>
      </c>
      <c r="C45" s="181" t="s">
        <v>1370</v>
      </c>
      <c r="D45" s="327"/>
      <c r="E45" s="100"/>
      <c r="F45" s="100" t="s">
        <v>593</v>
      </c>
      <c r="G45" s="100"/>
      <c r="H45" s="100"/>
      <c r="I45" s="167"/>
      <c r="J45" s="167"/>
      <c r="K45" s="167"/>
      <c r="L45" s="111"/>
      <c r="M45" s="112"/>
      <c r="N45" s="113"/>
      <c r="O45" s="114"/>
      <c r="P45" s="130"/>
      <c r="Q45" s="138"/>
      <c r="R45" s="138"/>
      <c r="S45" s="112"/>
      <c r="T45" s="144"/>
      <c r="U45" s="402">
        <v>44474</v>
      </c>
      <c r="V45" s="112"/>
      <c r="W45" s="112"/>
      <c r="X45" s="112"/>
    </row>
    <row r="46" spans="1:34" ht="11.25" customHeight="1" x14ac:dyDescent="0.25">
      <c r="A46" s="181" t="s">
        <v>1370</v>
      </c>
      <c r="B46" s="181" t="s">
        <v>1369</v>
      </c>
      <c r="C46" s="181" t="s">
        <v>1370</v>
      </c>
      <c r="D46" s="327"/>
      <c r="G46" s="101" t="s">
        <v>594</v>
      </c>
      <c r="I46" s="167">
        <v>330.54</v>
      </c>
      <c r="J46" s="167">
        <v>154.97</v>
      </c>
      <c r="K46" s="167">
        <v>89.03</v>
      </c>
      <c r="L46" s="111">
        <v>0</v>
      </c>
      <c r="M46" s="112">
        <v>86</v>
      </c>
      <c r="N46" s="113">
        <f t="shared" si="8"/>
        <v>86</v>
      </c>
      <c r="O46" s="114">
        <f t="shared" si="9"/>
        <v>0</v>
      </c>
      <c r="P46" s="130">
        <v>86</v>
      </c>
      <c r="Q46" s="138">
        <v>86</v>
      </c>
      <c r="R46" s="138"/>
      <c r="S46" s="112">
        <f t="shared" ref="S46:S48" si="10">P46-Q46</f>
        <v>0</v>
      </c>
      <c r="T46" s="144">
        <v>86</v>
      </c>
      <c r="U46" s="402">
        <v>44474</v>
      </c>
      <c r="V46" s="112">
        <f>Q46-T46</f>
        <v>0</v>
      </c>
      <c r="W46" s="233">
        <v>86</v>
      </c>
      <c r="X46" s="112">
        <f>T46-W46</f>
        <v>0</v>
      </c>
    </row>
    <row r="47" spans="1:34" s="101" customFormat="1" ht="11.25" customHeight="1" x14ac:dyDescent="0.25">
      <c r="A47" s="181" t="s">
        <v>1370</v>
      </c>
      <c r="B47" s="181" t="s">
        <v>1369</v>
      </c>
      <c r="C47" s="181" t="s">
        <v>1370</v>
      </c>
      <c r="D47" s="327"/>
      <c r="G47" s="101" t="s">
        <v>595</v>
      </c>
      <c r="I47" s="168">
        <v>0</v>
      </c>
      <c r="J47" s="168">
        <v>165.19</v>
      </c>
      <c r="K47" s="168">
        <v>399.36</v>
      </c>
      <c r="L47" s="111">
        <v>0</v>
      </c>
      <c r="M47" s="112">
        <v>500</v>
      </c>
      <c r="N47" s="113">
        <f t="shared" si="8"/>
        <v>500</v>
      </c>
      <c r="O47" s="114">
        <f t="shared" si="9"/>
        <v>0</v>
      </c>
      <c r="P47" s="130">
        <v>500</v>
      </c>
      <c r="Q47" s="138">
        <v>500</v>
      </c>
      <c r="R47" s="138"/>
      <c r="S47" s="112">
        <f t="shared" si="10"/>
        <v>0</v>
      </c>
      <c r="T47" s="144">
        <v>500</v>
      </c>
      <c r="U47" s="402">
        <v>44474</v>
      </c>
      <c r="V47" s="112">
        <f>Q47-T47</f>
        <v>0</v>
      </c>
      <c r="W47" s="233">
        <v>500</v>
      </c>
      <c r="X47" s="112">
        <f>T47-W47</f>
        <v>0</v>
      </c>
      <c r="Y47" s="291"/>
      <c r="Z47" s="181"/>
      <c r="AA47" s="181"/>
      <c r="AB47" s="181"/>
      <c r="AC47" s="100"/>
      <c r="AD47" s="100"/>
      <c r="AE47" s="100"/>
      <c r="AF47" s="181"/>
      <c r="AG47" s="181"/>
      <c r="AH47" s="100"/>
    </row>
    <row r="48" spans="1:34" ht="11.25" customHeight="1" x14ac:dyDescent="0.25">
      <c r="A48" s="181" t="s">
        <v>1370</v>
      </c>
      <c r="B48" s="181" t="s">
        <v>1369</v>
      </c>
      <c r="C48" s="181" t="s">
        <v>1370</v>
      </c>
      <c r="D48" s="327"/>
      <c r="E48" s="100"/>
      <c r="F48" s="100"/>
      <c r="G48" s="101" t="s">
        <v>596</v>
      </c>
      <c r="H48" s="100"/>
      <c r="I48" s="168">
        <v>1053.06</v>
      </c>
      <c r="J48" s="168">
        <v>961.87</v>
      </c>
      <c r="K48" s="168">
        <v>773.06</v>
      </c>
      <c r="L48" s="115">
        <v>433.4</v>
      </c>
      <c r="M48" s="112">
        <v>1014</v>
      </c>
      <c r="N48" s="113">
        <f t="shared" si="8"/>
        <v>580.6</v>
      </c>
      <c r="O48" s="114">
        <f t="shared" si="9"/>
        <v>0.42741617357001971</v>
      </c>
      <c r="P48" s="130">
        <v>1014</v>
      </c>
      <c r="Q48" s="138">
        <v>1014</v>
      </c>
      <c r="R48" s="138"/>
      <c r="S48" s="112">
        <f t="shared" si="10"/>
        <v>0</v>
      </c>
      <c r="T48" s="144">
        <v>1014</v>
      </c>
      <c r="U48" s="402">
        <v>44474</v>
      </c>
      <c r="V48" s="112">
        <f>Q48-T48</f>
        <v>0</v>
      </c>
      <c r="W48" s="233">
        <v>1014</v>
      </c>
      <c r="X48" s="112">
        <f>T48-W48</f>
        <v>0</v>
      </c>
    </row>
    <row r="49" spans="1:24" ht="11.25" customHeight="1" x14ac:dyDescent="0.25">
      <c r="A49" s="181" t="s">
        <v>1370</v>
      </c>
      <c r="B49" s="181" t="s">
        <v>1369</v>
      </c>
      <c r="C49" s="181" t="s">
        <v>1370</v>
      </c>
      <c r="D49" s="327"/>
      <c r="E49" s="100"/>
      <c r="F49" s="100"/>
      <c r="G49" s="101" t="s">
        <v>597</v>
      </c>
      <c r="H49" s="100"/>
      <c r="I49" s="169">
        <v>156.16999999999999</v>
      </c>
      <c r="J49" s="169">
        <v>354.96</v>
      </c>
      <c r="K49" s="169">
        <v>385.94</v>
      </c>
      <c r="L49" s="115">
        <v>301.73</v>
      </c>
      <c r="M49" s="112">
        <v>400</v>
      </c>
      <c r="N49" s="113">
        <f t="shared" si="8"/>
        <v>98.269999999999982</v>
      </c>
      <c r="O49" s="114">
        <f t="shared" si="9"/>
        <v>0.75432500000000002</v>
      </c>
      <c r="P49" s="130">
        <v>400</v>
      </c>
      <c r="Q49" s="138">
        <v>400</v>
      </c>
      <c r="R49" s="138"/>
      <c r="S49" s="116">
        <f>P49-Q49</f>
        <v>0</v>
      </c>
      <c r="T49" s="144">
        <v>400</v>
      </c>
      <c r="U49" s="402">
        <v>44474</v>
      </c>
      <c r="V49" s="112">
        <f>Q49-T49</f>
        <v>0</v>
      </c>
      <c r="W49" s="233">
        <v>400</v>
      </c>
      <c r="X49" s="112">
        <f>T49-W49</f>
        <v>0</v>
      </c>
    </row>
    <row r="50" spans="1:24" ht="11.25" customHeight="1" x14ac:dyDescent="0.25">
      <c r="A50" s="181" t="s">
        <v>1394</v>
      </c>
      <c r="B50" s="181" t="s">
        <v>1369</v>
      </c>
      <c r="C50" s="181" t="s">
        <v>1371</v>
      </c>
      <c r="D50" s="327"/>
      <c r="E50" s="100"/>
      <c r="F50" s="100" t="s">
        <v>598</v>
      </c>
      <c r="G50" s="100"/>
      <c r="H50" s="100"/>
      <c r="I50" s="335">
        <f>SUM(I45:I49)</f>
        <v>1539.77</v>
      </c>
      <c r="J50" s="335">
        <f>SUM(J45:J49)</f>
        <v>1636.99</v>
      </c>
      <c r="K50" s="335">
        <f>SUM(K45:K49)</f>
        <v>1647.3899999999999</v>
      </c>
      <c r="L50" s="331">
        <f>SUM(L45:L49)</f>
        <v>735.13</v>
      </c>
      <c r="M50" s="332">
        <f>SUM(M45:M49)</f>
        <v>2000</v>
      </c>
      <c r="N50" s="333">
        <f t="shared" si="8"/>
        <v>1264.8699999999999</v>
      </c>
      <c r="O50" s="334">
        <f t="shared" si="9"/>
        <v>0.36756499999999998</v>
      </c>
      <c r="P50" s="357">
        <f>SUM(P45:P49)</f>
        <v>2000</v>
      </c>
      <c r="Q50" s="370">
        <f>SUM(Q45:Q49)</f>
        <v>2000</v>
      </c>
      <c r="R50" s="138"/>
      <c r="S50" s="332">
        <f>P50-Q50</f>
        <v>0</v>
      </c>
      <c r="T50" s="383">
        <f>SUM(T45:T49)</f>
        <v>2000</v>
      </c>
      <c r="U50" s="402">
        <v>44474</v>
      </c>
      <c r="V50" s="332">
        <f>Q50-T50</f>
        <v>0</v>
      </c>
      <c r="W50" s="332">
        <f>SUM(W45:W49)</f>
        <v>2000</v>
      </c>
      <c r="X50" s="332">
        <f>T50-W50</f>
        <v>0</v>
      </c>
    </row>
    <row r="51" spans="1:24" ht="11.25" customHeight="1" x14ac:dyDescent="0.25">
      <c r="A51" s="181" t="s">
        <v>1370</v>
      </c>
      <c r="B51" s="181" t="s">
        <v>1370</v>
      </c>
      <c r="C51" s="181" t="s">
        <v>1371</v>
      </c>
      <c r="D51" s="327"/>
      <c r="E51" s="416" t="s">
        <v>599</v>
      </c>
      <c r="F51" s="100"/>
      <c r="G51" s="100"/>
      <c r="H51" s="100"/>
      <c r="I51" s="165">
        <f>SUM(I44+I50)</f>
        <v>164938.92999999996</v>
      </c>
      <c r="J51" s="165">
        <f>SUM(J44+J50)</f>
        <v>202515.25000000003</v>
      </c>
      <c r="K51" s="165">
        <f>SUM(K44+K50)</f>
        <v>213209.89</v>
      </c>
      <c r="L51" s="106">
        <f>SUM(L44+L50)</f>
        <v>185592.67000000004</v>
      </c>
      <c r="M51" s="107">
        <f>SUM(M44+M50)</f>
        <v>197498</v>
      </c>
      <c r="N51" s="257">
        <f t="shared" si="8"/>
        <v>11905.329999999958</v>
      </c>
      <c r="O51" s="258">
        <f t="shared" si="9"/>
        <v>0.93971923766316645</v>
      </c>
      <c r="P51" s="356">
        <f>SUM(P44+P50)</f>
        <v>231563</v>
      </c>
      <c r="Q51" s="369">
        <f>SUM(Q44+Q50)</f>
        <v>231403</v>
      </c>
      <c r="R51" s="138"/>
      <c r="S51" s="107">
        <f>P51-Q51</f>
        <v>160</v>
      </c>
      <c r="T51" s="382">
        <f>SUM(T44+T50)</f>
        <v>220700.85589999997</v>
      </c>
      <c r="U51" s="402">
        <v>44557</v>
      </c>
      <c r="V51" s="107">
        <f>Q51-T51</f>
        <v>10702.144100000034</v>
      </c>
      <c r="W51" s="107">
        <f>SUM(W44+W50)</f>
        <v>231403</v>
      </c>
      <c r="X51" s="107">
        <f>T51-W51</f>
        <v>-10702.144100000034</v>
      </c>
    </row>
    <row r="52" spans="1:24" ht="11.25" customHeight="1" x14ac:dyDescent="0.25">
      <c r="A52" s="181" t="s">
        <v>1370</v>
      </c>
      <c r="B52" s="181" t="s">
        <v>1370</v>
      </c>
      <c r="C52" s="181" t="s">
        <v>1420</v>
      </c>
      <c r="D52" s="327"/>
      <c r="E52" s="100"/>
      <c r="F52" s="100"/>
      <c r="G52" s="100"/>
      <c r="H52" s="100"/>
      <c r="I52" s="167"/>
      <c r="J52" s="167"/>
      <c r="K52" s="167"/>
      <c r="L52" s="111"/>
      <c r="M52" s="112"/>
      <c r="N52" s="113"/>
      <c r="O52" s="114"/>
      <c r="P52" s="112"/>
      <c r="Q52" s="112"/>
      <c r="R52" s="112"/>
      <c r="S52" s="112"/>
      <c r="T52" s="112"/>
      <c r="U52" s="104"/>
      <c r="V52" s="112"/>
      <c r="W52" s="112"/>
      <c r="X52" s="112"/>
    </row>
    <row r="53" spans="1:24" ht="11.25" customHeight="1" x14ac:dyDescent="0.25">
      <c r="A53" s="181" t="s">
        <v>1370</v>
      </c>
      <c r="B53" s="181" t="s">
        <v>1370</v>
      </c>
      <c r="C53" s="181" t="s">
        <v>1370</v>
      </c>
      <c r="D53" s="327"/>
      <c r="E53" s="100" t="s">
        <v>600</v>
      </c>
      <c r="F53" s="100"/>
      <c r="G53" s="100"/>
      <c r="H53" s="100"/>
      <c r="I53" s="167"/>
      <c r="J53" s="167"/>
      <c r="K53" s="167"/>
      <c r="L53" s="111"/>
      <c r="M53" s="112"/>
      <c r="N53" s="113"/>
      <c r="O53" s="114"/>
      <c r="P53" s="130"/>
      <c r="Q53" s="138"/>
      <c r="R53" s="138"/>
      <c r="S53" s="112"/>
      <c r="T53" s="144"/>
      <c r="U53" s="402"/>
      <c r="V53" s="112"/>
      <c r="W53" s="112"/>
      <c r="X53" s="112"/>
    </row>
    <row r="54" spans="1:24" ht="11.25" customHeight="1" x14ac:dyDescent="0.25">
      <c r="A54" s="181" t="s">
        <v>1370</v>
      </c>
      <c r="B54" s="181" t="s">
        <v>1372</v>
      </c>
      <c r="C54" s="181" t="s">
        <v>1370</v>
      </c>
      <c r="D54" s="327"/>
      <c r="E54" s="100"/>
      <c r="F54" s="100" t="s">
        <v>601</v>
      </c>
      <c r="G54" s="100"/>
      <c r="H54" s="100"/>
      <c r="I54" s="167"/>
      <c r="J54" s="167"/>
      <c r="K54" s="167"/>
      <c r="L54" s="111"/>
      <c r="M54" s="112"/>
      <c r="N54" s="113"/>
      <c r="O54" s="114"/>
      <c r="P54" s="130"/>
      <c r="Q54" s="138"/>
      <c r="R54" s="138"/>
      <c r="S54" s="112"/>
      <c r="T54" s="144"/>
      <c r="U54" s="402"/>
      <c r="V54" s="112"/>
      <c r="W54" s="112"/>
      <c r="X54" s="112"/>
    </row>
    <row r="55" spans="1:24" ht="11.25" customHeight="1" x14ac:dyDescent="0.25">
      <c r="A55" s="181" t="s">
        <v>1370</v>
      </c>
      <c r="B55" s="181" t="s">
        <v>1372</v>
      </c>
      <c r="C55" s="181" t="s">
        <v>1370</v>
      </c>
      <c r="D55" s="327"/>
      <c r="E55" s="100"/>
      <c r="F55" s="100"/>
      <c r="G55" s="101" t="s">
        <v>602</v>
      </c>
      <c r="H55" s="100"/>
      <c r="I55" s="168">
        <v>25521.88</v>
      </c>
      <c r="J55" s="168">
        <v>26417.81</v>
      </c>
      <c r="K55" s="168">
        <v>25163.25</v>
      </c>
      <c r="L55" s="115">
        <v>24437.99</v>
      </c>
      <c r="M55" s="233">
        <f>29924</f>
        <v>29924</v>
      </c>
      <c r="N55" s="113">
        <f t="shared" si="8"/>
        <v>5486.0099999999984</v>
      </c>
      <c r="O55" s="114">
        <f t="shared" si="9"/>
        <v>0.81666856035289404</v>
      </c>
      <c r="P55" s="355">
        <v>14835</v>
      </c>
      <c r="Q55" s="368">
        <v>17056</v>
      </c>
      <c r="R55" s="368"/>
      <c r="S55" s="112">
        <f t="shared" ref="S55:S73" si="11">P55-Q55</f>
        <v>-2221</v>
      </c>
      <c r="T55" s="381">
        <v>17056</v>
      </c>
      <c r="U55" s="402">
        <v>44474</v>
      </c>
      <c r="V55" s="112">
        <f>Q55-T55</f>
        <v>0</v>
      </c>
      <c r="W55" s="233">
        <v>17056</v>
      </c>
      <c r="X55" s="233">
        <f>T55-W55</f>
        <v>0</v>
      </c>
    </row>
    <row r="56" spans="1:24" ht="11.25" customHeight="1" x14ac:dyDescent="0.25">
      <c r="A56" s="181" t="s">
        <v>1370</v>
      </c>
      <c r="B56" s="181" t="s">
        <v>1372</v>
      </c>
      <c r="C56" s="181" t="s">
        <v>1370</v>
      </c>
      <c r="D56" s="327"/>
      <c r="E56" s="100"/>
      <c r="F56" s="100"/>
      <c r="G56" s="101" t="s">
        <v>603</v>
      </c>
      <c r="H56" s="100"/>
      <c r="I56" s="168">
        <v>47382.15</v>
      </c>
      <c r="J56" s="168">
        <v>48666.98</v>
      </c>
      <c r="K56" s="168">
        <v>50429.15</v>
      </c>
      <c r="L56" s="115">
        <v>52719.199999999997</v>
      </c>
      <c r="M56" s="233">
        <v>51070</v>
      </c>
      <c r="N56" s="113">
        <f t="shared" si="8"/>
        <v>-1649.1999999999971</v>
      </c>
      <c r="O56" s="114">
        <f t="shared" si="9"/>
        <v>1.0322929312708047</v>
      </c>
      <c r="P56" s="355">
        <v>53317</v>
      </c>
      <c r="Q56" s="368">
        <v>53317</v>
      </c>
      <c r="R56" s="368"/>
      <c r="S56" s="112">
        <f t="shared" si="11"/>
        <v>0</v>
      </c>
      <c r="T56" s="381">
        <v>53317</v>
      </c>
      <c r="U56" s="402">
        <v>44474</v>
      </c>
      <c r="V56" s="112">
        <f>Q56-T56</f>
        <v>0</v>
      </c>
      <c r="W56" s="233">
        <v>53317</v>
      </c>
      <c r="X56" s="233">
        <f>T56-W56</f>
        <v>0</v>
      </c>
    </row>
    <row r="57" spans="1:24" ht="11.25" customHeight="1" x14ac:dyDescent="0.25">
      <c r="A57" s="181" t="s">
        <v>1370</v>
      </c>
      <c r="B57" s="181" t="s">
        <v>1372</v>
      </c>
      <c r="C57" s="181" t="s">
        <v>1370</v>
      </c>
      <c r="D57" s="327"/>
      <c r="E57" s="100"/>
      <c r="F57" s="100"/>
      <c r="G57" s="101" t="s">
        <v>1307</v>
      </c>
      <c r="H57" s="100"/>
      <c r="I57" s="168"/>
      <c r="J57" s="168"/>
      <c r="K57" s="168"/>
      <c r="L57" s="115">
        <v>0</v>
      </c>
      <c r="M57" s="233">
        <v>0</v>
      </c>
      <c r="N57" s="113"/>
      <c r="O57" s="114"/>
      <c r="P57" s="355">
        <v>13571</v>
      </c>
      <c r="Q57" s="368">
        <v>15600</v>
      </c>
      <c r="R57" s="368"/>
      <c r="S57" s="112">
        <f t="shared" si="11"/>
        <v>-2029</v>
      </c>
      <c r="T57" s="381">
        <v>15600</v>
      </c>
      <c r="U57" s="402">
        <v>44474</v>
      </c>
      <c r="V57" s="112">
        <f>Q57-T57</f>
        <v>0</v>
      </c>
      <c r="W57" s="233">
        <v>15600</v>
      </c>
      <c r="X57" s="233">
        <f>T57-W57</f>
        <v>0</v>
      </c>
    </row>
    <row r="58" spans="1:24" ht="11.25" customHeight="1" x14ac:dyDescent="0.25">
      <c r="A58" s="181" t="s">
        <v>1370</v>
      </c>
      <c r="B58" s="181" t="s">
        <v>1372</v>
      </c>
      <c r="C58" s="181" t="s">
        <v>1370</v>
      </c>
      <c r="D58" s="327"/>
      <c r="E58" s="100"/>
      <c r="F58" s="100"/>
      <c r="G58" s="297" t="s">
        <v>694</v>
      </c>
      <c r="H58" s="296"/>
      <c r="I58" s="295"/>
      <c r="J58" s="295"/>
      <c r="K58" s="167"/>
      <c r="L58" s="115"/>
      <c r="M58" s="233"/>
      <c r="N58" s="113"/>
      <c r="O58" s="114"/>
      <c r="P58" s="355">
        <v>0</v>
      </c>
      <c r="Q58" s="368">
        <v>0</v>
      </c>
      <c r="R58" s="368"/>
      <c r="S58" s="112">
        <f t="shared" ref="S58:S62" si="12">P58-Q58</f>
        <v>0</v>
      </c>
      <c r="T58" s="381">
        <v>0</v>
      </c>
      <c r="U58" s="402">
        <v>44557</v>
      </c>
      <c r="V58" s="112">
        <f>Q58-T58</f>
        <v>0</v>
      </c>
      <c r="W58" s="233">
        <v>0</v>
      </c>
      <c r="X58" s="233">
        <f>T58-W58</f>
        <v>0</v>
      </c>
    </row>
    <row r="59" spans="1:24" ht="11.25" customHeight="1" x14ac:dyDescent="0.25">
      <c r="A59" s="181" t="s">
        <v>1370</v>
      </c>
      <c r="B59" s="181" t="s">
        <v>1372</v>
      </c>
      <c r="C59" s="181" t="s">
        <v>1370</v>
      </c>
      <c r="D59" s="327"/>
      <c r="E59" s="100"/>
      <c r="F59" s="100"/>
      <c r="G59" s="297" t="s">
        <v>695</v>
      </c>
      <c r="H59" s="296"/>
      <c r="I59" s="295"/>
      <c r="J59" s="295"/>
      <c r="K59" s="167"/>
      <c r="L59" s="115"/>
      <c r="M59" s="233"/>
      <c r="N59" s="113"/>
      <c r="O59" s="114"/>
      <c r="P59" s="355">
        <v>0</v>
      </c>
      <c r="Q59" s="368">
        <v>0</v>
      </c>
      <c r="R59" s="368"/>
      <c r="S59" s="112">
        <f t="shared" si="12"/>
        <v>0</v>
      </c>
      <c r="T59" s="381">
        <v>0</v>
      </c>
      <c r="U59" s="402">
        <v>44557</v>
      </c>
      <c r="V59" s="112">
        <f>Q59-T59</f>
        <v>0</v>
      </c>
      <c r="W59" s="233">
        <v>0</v>
      </c>
      <c r="X59" s="233">
        <f>T59-W59</f>
        <v>0</v>
      </c>
    </row>
    <row r="60" spans="1:24" ht="11.25" customHeight="1" x14ac:dyDescent="0.25">
      <c r="A60" s="181" t="s">
        <v>1370</v>
      </c>
      <c r="B60" s="181" t="s">
        <v>1372</v>
      </c>
      <c r="C60" s="181" t="s">
        <v>1370</v>
      </c>
      <c r="D60" s="327"/>
      <c r="E60" s="100"/>
      <c r="F60" s="100"/>
      <c r="G60" s="297" t="s">
        <v>696</v>
      </c>
      <c r="H60" s="296"/>
      <c r="I60" s="295"/>
      <c r="J60" s="295"/>
      <c r="K60" s="167"/>
      <c r="L60" s="115"/>
      <c r="M60" s="233"/>
      <c r="N60" s="113"/>
      <c r="O60" s="114"/>
      <c r="P60" s="355">
        <v>0</v>
      </c>
      <c r="Q60" s="368">
        <v>0</v>
      </c>
      <c r="R60" s="368"/>
      <c r="S60" s="112">
        <f t="shared" si="12"/>
        <v>0</v>
      </c>
      <c r="T60" s="381">
        <v>0</v>
      </c>
      <c r="U60" s="402">
        <v>44557</v>
      </c>
      <c r="V60" s="112">
        <f>Q60-T60</f>
        <v>0</v>
      </c>
      <c r="W60" s="233">
        <v>0</v>
      </c>
      <c r="X60" s="233">
        <f>T60-W60</f>
        <v>0</v>
      </c>
    </row>
    <row r="61" spans="1:24" ht="11.25" customHeight="1" x14ac:dyDescent="0.25">
      <c r="A61" s="181" t="s">
        <v>1370</v>
      </c>
      <c r="B61" s="181" t="s">
        <v>1372</v>
      </c>
      <c r="C61" s="181" t="s">
        <v>1370</v>
      </c>
      <c r="D61" s="327"/>
      <c r="E61" s="100"/>
      <c r="F61" s="100"/>
      <c r="G61" s="297" t="s">
        <v>1133</v>
      </c>
      <c r="H61" s="296"/>
      <c r="I61" s="295"/>
      <c r="J61" s="295"/>
      <c r="K61" s="167"/>
      <c r="L61" s="115"/>
      <c r="M61" s="233"/>
      <c r="N61" s="113"/>
      <c r="O61" s="114"/>
      <c r="P61" s="355">
        <f>('Formula variables'!$D$8)*(SUM(P55:P57))</f>
        <v>6251.8095000000003</v>
      </c>
      <c r="Q61" s="368">
        <f>('Formula variables'!$D$8)*(SUM(Q55:Q57))</f>
        <v>6576.9345000000003</v>
      </c>
      <c r="R61" s="368"/>
      <c r="S61" s="112">
        <f t="shared" si="12"/>
        <v>-325.125</v>
      </c>
      <c r="T61" s="381">
        <f>('Formula variables'!$D$8)*(SUM(T55:T57))</f>
        <v>6576.9345000000003</v>
      </c>
      <c r="U61" s="402">
        <v>44557</v>
      </c>
      <c r="V61" s="112">
        <f>Q61-T61</f>
        <v>0</v>
      </c>
      <c r="W61" s="233">
        <v>6577</v>
      </c>
      <c r="X61" s="233">
        <f>T61-W61</f>
        <v>-6.5499999999701686E-2</v>
      </c>
    </row>
    <row r="62" spans="1:24" ht="11.25" customHeight="1" x14ac:dyDescent="0.25">
      <c r="A62" s="181" t="s">
        <v>1370</v>
      </c>
      <c r="B62" s="181" t="s">
        <v>1372</v>
      </c>
      <c r="C62" s="181" t="s">
        <v>1370</v>
      </c>
      <c r="D62" s="327"/>
      <c r="E62" s="100"/>
      <c r="F62" s="100"/>
      <c r="G62" s="297" t="s">
        <v>697</v>
      </c>
      <c r="H62" s="296"/>
      <c r="I62" s="295"/>
      <c r="J62" s="295"/>
      <c r="K62" s="167"/>
      <c r="L62" s="115"/>
      <c r="M62" s="233"/>
      <c r="N62" s="113"/>
      <c r="O62" s="114"/>
      <c r="P62" s="355">
        <v>0</v>
      </c>
      <c r="Q62" s="368">
        <v>0</v>
      </c>
      <c r="R62" s="368"/>
      <c r="S62" s="112">
        <f t="shared" si="12"/>
        <v>0</v>
      </c>
      <c r="T62" s="381">
        <v>0</v>
      </c>
      <c r="U62" s="402">
        <v>44557</v>
      </c>
      <c r="V62" s="112">
        <f>Q62-T62</f>
        <v>0</v>
      </c>
      <c r="W62" s="233">
        <v>0</v>
      </c>
      <c r="X62" s="233">
        <f>T62-W62</f>
        <v>0</v>
      </c>
    </row>
    <row r="63" spans="1:24" ht="11.25" customHeight="1" x14ac:dyDescent="0.2">
      <c r="A63" s="181" t="s">
        <v>1370</v>
      </c>
      <c r="B63" s="181" t="s">
        <v>1372</v>
      </c>
      <c r="C63" s="181" t="s">
        <v>1370</v>
      </c>
      <c r="D63" s="327"/>
      <c r="E63" s="100"/>
      <c r="F63" s="100"/>
      <c r="G63" s="101" t="s">
        <v>604</v>
      </c>
      <c r="H63" s="100"/>
      <c r="I63" s="168"/>
      <c r="J63" s="168"/>
      <c r="K63" s="168">
        <v>0</v>
      </c>
      <c r="L63" s="115">
        <v>0</v>
      </c>
      <c r="M63" s="233">
        <v>0</v>
      </c>
      <c r="N63" s="113">
        <f t="shared" si="8"/>
        <v>0</v>
      </c>
      <c r="O63" s="114" t="str">
        <f t="shared" si="9"/>
        <v>---</v>
      </c>
      <c r="P63" s="355">
        <v>0</v>
      </c>
      <c r="Q63" s="368">
        <v>0</v>
      </c>
      <c r="R63" s="368"/>
      <c r="S63" s="112">
        <f t="shared" si="11"/>
        <v>0</v>
      </c>
      <c r="T63" s="381">
        <v>0</v>
      </c>
      <c r="U63" s="402">
        <v>44474</v>
      </c>
      <c r="V63" s="112">
        <f>Q63-T63</f>
        <v>0</v>
      </c>
      <c r="W63" s="409">
        <v>0</v>
      </c>
      <c r="X63" s="233">
        <f>T63-W63</f>
        <v>0</v>
      </c>
    </row>
    <row r="64" spans="1:24" ht="11.25" customHeight="1" x14ac:dyDescent="0.25">
      <c r="A64" s="181" t="s">
        <v>1370</v>
      </c>
      <c r="B64" s="181" t="s">
        <v>1372</v>
      </c>
      <c r="C64" s="181" t="s">
        <v>1370</v>
      </c>
      <c r="D64" s="327"/>
      <c r="E64" s="100"/>
      <c r="F64" s="100"/>
      <c r="G64" s="101" t="s">
        <v>605</v>
      </c>
      <c r="H64" s="100"/>
      <c r="I64" s="168">
        <v>4416</v>
      </c>
      <c r="J64" s="168">
        <v>4624</v>
      </c>
      <c r="K64" s="168">
        <v>3591</v>
      </c>
      <c r="L64" s="115">
        <v>3587</v>
      </c>
      <c r="M64" s="233">
        <v>4387</v>
      </c>
      <c r="N64" s="113">
        <f t="shared" si="8"/>
        <v>800</v>
      </c>
      <c r="O64" s="114">
        <f t="shared" si="9"/>
        <v>0.81764303624344659</v>
      </c>
      <c r="P64" s="355">
        <v>4857</v>
      </c>
      <c r="Q64" s="368">
        <v>4857</v>
      </c>
      <c r="R64" s="368"/>
      <c r="S64" s="112">
        <f t="shared" si="11"/>
        <v>0</v>
      </c>
      <c r="T64" s="381">
        <v>4857</v>
      </c>
      <c r="U64" s="402">
        <v>44474</v>
      </c>
      <c r="V64" s="112">
        <f>Q64-T64</f>
        <v>0</v>
      </c>
      <c r="W64" s="233">
        <v>4857</v>
      </c>
      <c r="X64" s="233">
        <f>T64-W64</f>
        <v>0</v>
      </c>
    </row>
    <row r="65" spans="1:24" ht="11.25" customHeight="1" x14ac:dyDescent="0.25">
      <c r="A65" s="181" t="s">
        <v>1370</v>
      </c>
      <c r="B65" s="181" t="s">
        <v>1372</v>
      </c>
      <c r="C65" s="181" t="s">
        <v>1370</v>
      </c>
      <c r="D65" s="327"/>
      <c r="E65" s="100"/>
      <c r="F65" s="100"/>
      <c r="G65" s="101" t="s">
        <v>606</v>
      </c>
      <c r="H65" s="100"/>
      <c r="I65" s="168">
        <v>70</v>
      </c>
      <c r="J65" s="168">
        <v>25</v>
      </c>
      <c r="K65" s="168">
        <v>20</v>
      </c>
      <c r="L65" s="115">
        <v>20</v>
      </c>
      <c r="M65" s="233">
        <v>25</v>
      </c>
      <c r="N65" s="113">
        <f t="shared" si="8"/>
        <v>5</v>
      </c>
      <c r="O65" s="114">
        <f t="shared" si="9"/>
        <v>0.8</v>
      </c>
      <c r="P65" s="355">
        <v>20</v>
      </c>
      <c r="Q65" s="368">
        <v>20</v>
      </c>
      <c r="R65" s="368"/>
      <c r="S65" s="112">
        <f t="shared" si="11"/>
        <v>0</v>
      </c>
      <c r="T65" s="381">
        <v>20</v>
      </c>
      <c r="U65" s="402">
        <v>44474</v>
      </c>
      <c r="V65" s="112">
        <f>Q65-T65</f>
        <v>0</v>
      </c>
      <c r="W65" s="233">
        <v>20</v>
      </c>
      <c r="X65" s="233">
        <f>T65-W65</f>
        <v>0</v>
      </c>
    </row>
    <row r="66" spans="1:24" ht="11.25" customHeight="1" x14ac:dyDescent="0.25">
      <c r="A66" s="181" t="s">
        <v>1370</v>
      </c>
      <c r="B66" s="181" t="s">
        <v>1372</v>
      </c>
      <c r="C66" s="181" t="s">
        <v>1370</v>
      </c>
      <c r="D66" s="327"/>
      <c r="E66" s="100"/>
      <c r="F66" s="100"/>
      <c r="G66" s="101" t="s">
        <v>1210</v>
      </c>
      <c r="H66" s="100"/>
      <c r="I66" s="168">
        <v>1625.44</v>
      </c>
      <c r="J66" s="168">
        <v>3420.39</v>
      </c>
      <c r="K66" s="168">
        <v>1195.6199999999999</v>
      </c>
      <c r="L66" s="115">
        <v>1637.45</v>
      </c>
      <c r="M66" s="233">
        <v>3000</v>
      </c>
      <c r="N66" s="113">
        <f t="shared" si="8"/>
        <v>1362.55</v>
      </c>
      <c r="O66" s="114">
        <f t="shared" si="9"/>
        <v>0.54581666666666673</v>
      </c>
      <c r="P66" s="355">
        <v>2000</v>
      </c>
      <c r="Q66" s="368">
        <v>2000</v>
      </c>
      <c r="R66" s="368"/>
      <c r="S66" s="112">
        <f t="shared" si="11"/>
        <v>0</v>
      </c>
      <c r="T66" s="381">
        <v>2000</v>
      </c>
      <c r="U66" s="402">
        <v>44474</v>
      </c>
      <c r="V66" s="112">
        <f>Q66-T66</f>
        <v>0</v>
      </c>
      <c r="W66" s="233">
        <v>2000</v>
      </c>
      <c r="X66" s="233">
        <f>T66-W66</f>
        <v>0</v>
      </c>
    </row>
    <row r="67" spans="1:24" ht="11.25" customHeight="1" x14ac:dyDescent="0.25">
      <c r="A67" s="181" t="s">
        <v>1370</v>
      </c>
      <c r="B67" s="181" t="s">
        <v>1372</v>
      </c>
      <c r="C67" s="181" t="s">
        <v>1370</v>
      </c>
      <c r="D67" s="327"/>
      <c r="E67" s="100"/>
      <c r="F67" s="100"/>
      <c r="G67" s="101" t="s">
        <v>607</v>
      </c>
      <c r="H67" s="100"/>
      <c r="I67" s="168">
        <v>3129.81</v>
      </c>
      <c r="J67" s="168">
        <v>3679.46</v>
      </c>
      <c r="K67" s="168">
        <v>2571.8200000000002</v>
      </c>
      <c r="L67" s="115">
        <v>3435.25</v>
      </c>
      <c r="M67" s="233">
        <v>4000</v>
      </c>
      <c r="N67" s="113">
        <f t="shared" si="8"/>
        <v>564.75</v>
      </c>
      <c r="O67" s="114">
        <f t="shared" si="9"/>
        <v>0.85881249999999998</v>
      </c>
      <c r="P67" s="355">
        <v>4000</v>
      </c>
      <c r="Q67" s="368">
        <v>4000</v>
      </c>
      <c r="R67" s="368"/>
      <c r="S67" s="112">
        <f t="shared" si="11"/>
        <v>0</v>
      </c>
      <c r="T67" s="381">
        <v>4000</v>
      </c>
      <c r="U67" s="402">
        <v>44474</v>
      </c>
      <c r="V67" s="112">
        <f>Q67-T67</f>
        <v>0</v>
      </c>
      <c r="W67" s="233">
        <v>4000</v>
      </c>
      <c r="X67" s="233">
        <f>T67-W67</f>
        <v>0</v>
      </c>
    </row>
    <row r="68" spans="1:24" ht="11.25" customHeight="1" x14ac:dyDescent="0.25">
      <c r="A68" s="181" t="s">
        <v>1370</v>
      </c>
      <c r="B68" s="181" t="s">
        <v>1372</v>
      </c>
      <c r="C68" s="181" t="s">
        <v>1370</v>
      </c>
      <c r="D68" s="327"/>
      <c r="E68" s="100"/>
      <c r="F68" s="100"/>
      <c r="G68" s="101" t="s">
        <v>608</v>
      </c>
      <c r="H68" s="100"/>
      <c r="I68" s="168">
        <v>93.92</v>
      </c>
      <c r="J68" s="168">
        <v>2828.09</v>
      </c>
      <c r="K68" s="168">
        <v>1125.56</v>
      </c>
      <c r="L68" s="115">
        <v>417.88</v>
      </c>
      <c r="M68" s="233">
        <v>2800</v>
      </c>
      <c r="N68" s="113">
        <f t="shared" si="8"/>
        <v>2382.12</v>
      </c>
      <c r="O68" s="114">
        <f t="shared" si="9"/>
        <v>0.14924285714285715</v>
      </c>
      <c r="P68" s="355">
        <v>900</v>
      </c>
      <c r="Q68" s="368">
        <v>900</v>
      </c>
      <c r="R68" s="368"/>
      <c r="S68" s="112">
        <f t="shared" si="11"/>
        <v>0</v>
      </c>
      <c r="T68" s="381">
        <v>900</v>
      </c>
      <c r="U68" s="402">
        <v>44474</v>
      </c>
      <c r="V68" s="112">
        <f>Q68-T68</f>
        <v>0</v>
      </c>
      <c r="W68" s="233">
        <v>900</v>
      </c>
      <c r="X68" s="233">
        <f>T68-W68</f>
        <v>0</v>
      </c>
    </row>
    <row r="69" spans="1:24" ht="11.25" customHeight="1" x14ac:dyDescent="0.25">
      <c r="A69" s="181" t="s">
        <v>1370</v>
      </c>
      <c r="B69" s="181" t="s">
        <v>1372</v>
      </c>
      <c r="C69" s="181" t="s">
        <v>1370</v>
      </c>
      <c r="D69" s="327"/>
      <c r="E69" s="100"/>
      <c r="F69" s="100"/>
      <c r="G69" s="101" t="s">
        <v>609</v>
      </c>
      <c r="H69" s="100"/>
      <c r="I69" s="168">
        <v>611.58000000000004</v>
      </c>
      <c r="J69" s="168">
        <v>684</v>
      </c>
      <c r="K69" s="168">
        <v>0</v>
      </c>
      <c r="L69" s="115">
        <v>880</v>
      </c>
      <c r="M69" s="233">
        <v>1460</v>
      </c>
      <c r="N69" s="113">
        <f t="shared" si="8"/>
        <v>580</v>
      </c>
      <c r="O69" s="114">
        <f t="shared" si="9"/>
        <v>0.60273972602739723</v>
      </c>
      <c r="P69" s="355">
        <v>1460</v>
      </c>
      <c r="Q69" s="368">
        <v>1460</v>
      </c>
      <c r="R69" s="368"/>
      <c r="S69" s="112">
        <f t="shared" si="11"/>
        <v>0</v>
      </c>
      <c r="T69" s="381">
        <v>1460</v>
      </c>
      <c r="U69" s="402">
        <v>44474</v>
      </c>
      <c r="V69" s="112">
        <f>Q69-T69</f>
        <v>0</v>
      </c>
      <c r="W69" s="233">
        <v>1460</v>
      </c>
      <c r="X69" s="233">
        <f>T69-W69</f>
        <v>0</v>
      </c>
    </row>
    <row r="70" spans="1:24" ht="11.25" customHeight="1" x14ac:dyDescent="0.25">
      <c r="A70" s="181" t="s">
        <v>1370</v>
      </c>
      <c r="B70" s="181" t="s">
        <v>1372</v>
      </c>
      <c r="C70" s="181" t="s">
        <v>1370</v>
      </c>
      <c r="D70" s="327"/>
      <c r="E70" s="100"/>
      <c r="F70" s="100"/>
      <c r="G70" s="101" t="s">
        <v>610</v>
      </c>
      <c r="H70" s="100"/>
      <c r="I70" s="168">
        <v>132.5</v>
      </c>
      <c r="J70" s="168">
        <v>76</v>
      </c>
      <c r="K70" s="168">
        <v>736.9</v>
      </c>
      <c r="L70" s="115">
        <v>295</v>
      </c>
      <c r="M70" s="233">
        <v>0</v>
      </c>
      <c r="N70" s="113">
        <f t="shared" si="8"/>
        <v>-295</v>
      </c>
      <c r="O70" s="114" t="str">
        <f t="shared" si="9"/>
        <v>---</v>
      </c>
      <c r="P70" s="355">
        <v>0</v>
      </c>
      <c r="Q70" s="368">
        <v>0</v>
      </c>
      <c r="R70" s="368"/>
      <c r="S70" s="112">
        <f t="shared" si="11"/>
        <v>0</v>
      </c>
      <c r="T70" s="381">
        <v>0</v>
      </c>
      <c r="U70" s="402">
        <v>44474</v>
      </c>
      <c r="V70" s="112">
        <f>Q70-T70</f>
        <v>0</v>
      </c>
      <c r="W70" s="233">
        <v>0</v>
      </c>
      <c r="X70" s="233">
        <f>T70-W70</f>
        <v>0</v>
      </c>
    </row>
    <row r="71" spans="1:24" ht="11.25" customHeight="1" x14ac:dyDescent="0.25">
      <c r="A71" s="181" t="s">
        <v>1370</v>
      </c>
      <c r="B71" s="181" t="s">
        <v>1372</v>
      </c>
      <c r="C71" s="181" t="s">
        <v>1370</v>
      </c>
      <c r="D71" s="327"/>
      <c r="E71" s="100"/>
      <c r="F71" s="100"/>
      <c r="G71" s="101" t="s">
        <v>611</v>
      </c>
      <c r="H71" s="100"/>
      <c r="I71" s="168">
        <v>140.30000000000001</v>
      </c>
      <c r="J71" s="168">
        <v>234.68</v>
      </c>
      <c r="K71" s="168">
        <v>0</v>
      </c>
      <c r="L71" s="115">
        <v>110.88</v>
      </c>
      <c r="M71" s="233">
        <v>300</v>
      </c>
      <c r="N71" s="113">
        <f t="shared" si="8"/>
        <v>189.12</v>
      </c>
      <c r="O71" s="114">
        <f t="shared" si="9"/>
        <v>0.36959999999999998</v>
      </c>
      <c r="P71" s="355">
        <v>300</v>
      </c>
      <c r="Q71" s="368">
        <v>300</v>
      </c>
      <c r="R71" s="368"/>
      <c r="S71" s="112">
        <f>P71-Q71</f>
        <v>0</v>
      </c>
      <c r="T71" s="381">
        <v>300</v>
      </c>
      <c r="U71" s="402">
        <v>44474</v>
      </c>
      <c r="V71" s="112">
        <f>Q71-T71</f>
        <v>0</v>
      </c>
      <c r="W71" s="233">
        <v>300</v>
      </c>
      <c r="X71" s="233">
        <f>T71-W71</f>
        <v>0</v>
      </c>
    </row>
    <row r="72" spans="1:24" ht="11.25" customHeight="1" x14ac:dyDescent="0.25">
      <c r="A72" s="181" t="s">
        <v>1370</v>
      </c>
      <c r="B72" s="181" t="s">
        <v>1372</v>
      </c>
      <c r="C72" s="181" t="s">
        <v>1370</v>
      </c>
      <c r="D72" s="327"/>
      <c r="E72" s="100"/>
      <c r="F72" s="100"/>
      <c r="G72" s="101" t="s">
        <v>612</v>
      </c>
      <c r="H72" s="100"/>
      <c r="I72" s="168">
        <v>2210</v>
      </c>
      <c r="J72" s="168">
        <v>2252.5</v>
      </c>
      <c r="K72" s="168">
        <v>1997.5</v>
      </c>
      <c r="L72" s="115">
        <v>2462.5</v>
      </c>
      <c r="M72" s="233">
        <v>2500</v>
      </c>
      <c r="N72" s="113">
        <f t="shared" si="8"/>
        <v>37.5</v>
      </c>
      <c r="O72" s="114">
        <f t="shared" si="9"/>
        <v>0.98499999999999999</v>
      </c>
      <c r="P72" s="355">
        <v>3000</v>
      </c>
      <c r="Q72" s="368">
        <v>3000</v>
      </c>
      <c r="R72" s="368"/>
      <c r="S72" s="112">
        <f t="shared" si="11"/>
        <v>0</v>
      </c>
      <c r="T72" s="381">
        <v>3000</v>
      </c>
      <c r="U72" s="402">
        <v>44474</v>
      </c>
      <c r="V72" s="112">
        <f>Q72-T72</f>
        <v>0</v>
      </c>
      <c r="W72" s="233">
        <v>3000</v>
      </c>
      <c r="X72" s="233">
        <f>T72-W72</f>
        <v>0</v>
      </c>
    </row>
    <row r="73" spans="1:24" ht="11.25" customHeight="1" x14ac:dyDescent="0.2">
      <c r="A73" s="181" t="s">
        <v>1370</v>
      </c>
      <c r="B73" s="181" t="s">
        <v>1372</v>
      </c>
      <c r="C73" s="181" t="s">
        <v>1370</v>
      </c>
      <c r="D73" s="327"/>
      <c r="E73" s="100"/>
      <c r="F73" s="100"/>
      <c r="G73" s="101" t="s">
        <v>613</v>
      </c>
      <c r="H73" s="100"/>
      <c r="I73" s="167">
        <v>1760</v>
      </c>
      <c r="J73" s="167">
        <v>1993</v>
      </c>
      <c r="K73" s="167">
        <v>2441.2600000000002</v>
      </c>
      <c r="L73" s="115">
        <v>2114.88</v>
      </c>
      <c r="M73" s="233">
        <v>2000</v>
      </c>
      <c r="N73" s="113">
        <f t="shared" si="8"/>
        <v>-114.88000000000011</v>
      </c>
      <c r="O73" s="114">
        <f t="shared" si="9"/>
        <v>1.0574400000000002</v>
      </c>
      <c r="P73" s="355">
        <v>2000</v>
      </c>
      <c r="Q73" s="368">
        <v>2000</v>
      </c>
      <c r="R73" s="368"/>
      <c r="S73" s="112">
        <f t="shared" si="11"/>
        <v>0</v>
      </c>
      <c r="T73" s="381">
        <v>2000</v>
      </c>
      <c r="U73" s="402">
        <v>44474</v>
      </c>
      <c r="V73" s="112">
        <f>Q73-T73</f>
        <v>0</v>
      </c>
      <c r="W73" s="233">
        <v>2000</v>
      </c>
      <c r="X73" s="176">
        <f>T73-W73</f>
        <v>0</v>
      </c>
    </row>
    <row r="74" spans="1:24" ht="11.25" customHeight="1" x14ac:dyDescent="0.25">
      <c r="A74" s="181" t="s">
        <v>1394</v>
      </c>
      <c r="B74" s="181" t="s">
        <v>1372</v>
      </c>
      <c r="C74" s="181" t="s">
        <v>1371</v>
      </c>
      <c r="D74" s="327"/>
      <c r="E74" s="100"/>
      <c r="F74" s="100" t="s">
        <v>614</v>
      </c>
      <c r="G74" s="100"/>
      <c r="H74" s="100"/>
      <c r="I74" s="165">
        <f>SUM(I54:I73)</f>
        <v>87093.58</v>
      </c>
      <c r="J74" s="165">
        <f>SUM(J54:J73)</f>
        <v>94901.91</v>
      </c>
      <c r="K74" s="165">
        <f>SUM(K54:K73)</f>
        <v>89272.059999999983</v>
      </c>
      <c r="L74" s="106">
        <f>SUM(L54:L73)</f>
        <v>92118.030000000013</v>
      </c>
      <c r="M74" s="107">
        <f>SUM(M54:M73)</f>
        <v>101466</v>
      </c>
      <c r="N74" s="257">
        <f t="shared" si="8"/>
        <v>9347.9699999999866</v>
      </c>
      <c r="O74" s="258">
        <f t="shared" si="9"/>
        <v>0.90787091242386631</v>
      </c>
      <c r="P74" s="356">
        <f>SUM(P54:P73)</f>
        <v>106511.8095</v>
      </c>
      <c r="Q74" s="369">
        <f>SUM(Q54:Q73)</f>
        <v>111086.9345</v>
      </c>
      <c r="R74" s="138"/>
      <c r="S74" s="107">
        <f>P74-Q74</f>
        <v>-4575.125</v>
      </c>
      <c r="T74" s="382">
        <f>SUM(T54:T73)</f>
        <v>111086.9345</v>
      </c>
      <c r="U74" s="402">
        <v>44557</v>
      </c>
      <c r="V74" s="107">
        <f>Q74-T74</f>
        <v>0</v>
      </c>
      <c r="W74" s="107">
        <f>SUM(W54:W73)</f>
        <v>111087</v>
      </c>
      <c r="X74" s="107">
        <f>T74-W74</f>
        <v>-6.5499999996973202E-2</v>
      </c>
    </row>
    <row r="75" spans="1:24" ht="11.25" customHeight="1" x14ac:dyDescent="0.25">
      <c r="A75" s="181" t="s">
        <v>1370</v>
      </c>
      <c r="B75" s="181" t="s">
        <v>1372</v>
      </c>
      <c r="C75" s="181" t="s">
        <v>1370</v>
      </c>
      <c r="D75" s="327"/>
      <c r="E75" s="100"/>
      <c r="F75" s="100" t="s">
        <v>615</v>
      </c>
      <c r="G75" s="100"/>
      <c r="H75" s="100"/>
      <c r="I75" s="167"/>
      <c r="J75" s="167"/>
      <c r="K75" s="167"/>
      <c r="L75" s="111"/>
      <c r="M75" s="112"/>
      <c r="N75" s="113"/>
      <c r="O75" s="114"/>
      <c r="P75" s="130"/>
      <c r="Q75" s="138"/>
      <c r="R75" s="138"/>
      <c r="S75" s="112"/>
      <c r="T75" s="144"/>
      <c r="U75" s="402"/>
      <c r="V75" s="112"/>
      <c r="W75" s="112"/>
      <c r="X75" s="112"/>
    </row>
    <row r="76" spans="1:24" ht="11.25" customHeight="1" x14ac:dyDescent="0.2">
      <c r="A76" s="181" t="s">
        <v>1370</v>
      </c>
      <c r="B76" s="181" t="s">
        <v>1372</v>
      </c>
      <c r="C76" s="181" t="s">
        <v>1370</v>
      </c>
      <c r="D76" s="327"/>
      <c r="E76" s="100"/>
      <c r="F76" s="100"/>
      <c r="G76" s="101" t="s">
        <v>1247</v>
      </c>
      <c r="H76" s="100"/>
      <c r="I76" s="168">
        <v>2050</v>
      </c>
      <c r="J76" s="168">
        <v>900</v>
      </c>
      <c r="K76" s="168">
        <v>2570</v>
      </c>
      <c r="L76" s="242">
        <v>1570</v>
      </c>
      <c r="M76" s="233">
        <v>1170</v>
      </c>
      <c r="N76" s="113">
        <f t="shared" si="8"/>
        <v>-400</v>
      </c>
      <c r="O76" s="114">
        <f t="shared" si="9"/>
        <v>1.3418803418803418</v>
      </c>
      <c r="P76" s="355">
        <v>2070</v>
      </c>
      <c r="Q76" s="368">
        <v>2070</v>
      </c>
      <c r="R76" s="368"/>
      <c r="S76" s="112">
        <f t="shared" ref="S76:S97" si="13">P76-Q76</f>
        <v>0</v>
      </c>
      <c r="T76" s="381">
        <v>2070</v>
      </c>
      <c r="U76" s="402">
        <v>44474</v>
      </c>
      <c r="V76" s="112">
        <f>Q76-T76</f>
        <v>0</v>
      </c>
      <c r="W76" s="233">
        <v>2070</v>
      </c>
      <c r="X76" s="233">
        <f>T76-W76</f>
        <v>0</v>
      </c>
    </row>
    <row r="77" spans="1:24" ht="11.25" customHeight="1" x14ac:dyDescent="0.2">
      <c r="A77" s="181" t="s">
        <v>1370</v>
      </c>
      <c r="B77" s="181" t="s">
        <v>1372</v>
      </c>
      <c r="C77" s="181" t="s">
        <v>1370</v>
      </c>
      <c r="D77" s="327"/>
      <c r="E77" s="100"/>
      <c r="F77" s="100"/>
      <c r="G77" s="101" t="s">
        <v>1246</v>
      </c>
      <c r="H77" s="100"/>
      <c r="I77" s="168">
        <v>3172</v>
      </c>
      <c r="J77" s="168">
        <v>440</v>
      </c>
      <c r="K77" s="168">
        <v>7276.06</v>
      </c>
      <c r="L77" s="242">
        <v>3109.67</v>
      </c>
      <c r="M77" s="233">
        <v>2607</v>
      </c>
      <c r="N77" s="113">
        <f t="shared" si="8"/>
        <v>-502.67000000000007</v>
      </c>
      <c r="O77" s="114">
        <f t="shared" si="9"/>
        <v>1.1928154967395475</v>
      </c>
      <c r="P77" s="355">
        <v>5926</v>
      </c>
      <c r="Q77" s="368">
        <v>5926</v>
      </c>
      <c r="R77" s="368"/>
      <c r="S77" s="112">
        <f t="shared" si="13"/>
        <v>0</v>
      </c>
      <c r="T77" s="381">
        <v>5926</v>
      </c>
      <c r="U77" s="402">
        <v>44474</v>
      </c>
      <c r="V77" s="112">
        <f>Q77-T77</f>
        <v>0</v>
      </c>
      <c r="W77" s="233">
        <v>5926</v>
      </c>
      <c r="X77" s="233">
        <f>T77-W77</f>
        <v>0</v>
      </c>
    </row>
    <row r="78" spans="1:24" ht="11.25" customHeight="1" x14ac:dyDescent="0.2">
      <c r="A78" s="181" t="s">
        <v>1370</v>
      </c>
      <c r="B78" s="181" t="s">
        <v>1372</v>
      </c>
      <c r="C78" s="181" t="s">
        <v>1370</v>
      </c>
      <c r="D78" s="327"/>
      <c r="E78" s="100"/>
      <c r="F78" s="100"/>
      <c r="G78" s="101" t="s">
        <v>1248</v>
      </c>
      <c r="H78" s="100"/>
      <c r="I78" s="168">
        <v>5417.5</v>
      </c>
      <c r="J78" s="168">
        <v>1468.5</v>
      </c>
      <c r="K78" s="168">
        <v>7839</v>
      </c>
      <c r="L78" s="242">
        <v>2460.9</v>
      </c>
      <c r="M78" s="233">
        <v>1600</v>
      </c>
      <c r="N78" s="113">
        <f t="shared" si="8"/>
        <v>-860.90000000000009</v>
      </c>
      <c r="O78" s="114">
        <f t="shared" si="9"/>
        <v>1.5380625000000001</v>
      </c>
      <c r="P78" s="355">
        <v>3236</v>
      </c>
      <c r="Q78" s="368">
        <v>3236</v>
      </c>
      <c r="R78" s="368"/>
      <c r="S78" s="112">
        <f t="shared" si="13"/>
        <v>0</v>
      </c>
      <c r="T78" s="381">
        <v>3236</v>
      </c>
      <c r="U78" s="402">
        <v>44474</v>
      </c>
      <c r="V78" s="112">
        <f>Q78-T78</f>
        <v>0</v>
      </c>
      <c r="W78" s="233">
        <v>3236</v>
      </c>
      <c r="X78" s="233">
        <f>T78-W78</f>
        <v>0</v>
      </c>
    </row>
    <row r="79" spans="1:24" ht="11.25" customHeight="1" x14ac:dyDescent="0.2">
      <c r="A79" s="181" t="s">
        <v>1370</v>
      </c>
      <c r="B79" s="181" t="s">
        <v>1372</v>
      </c>
      <c r="C79" s="181" t="s">
        <v>1370</v>
      </c>
      <c r="D79" s="327"/>
      <c r="E79" s="100"/>
      <c r="F79" s="100"/>
      <c r="G79" s="101" t="s">
        <v>616</v>
      </c>
      <c r="H79" s="100"/>
      <c r="I79" s="168"/>
      <c r="J79" s="168"/>
      <c r="K79" s="168">
        <v>0</v>
      </c>
      <c r="L79" s="242">
        <v>0</v>
      </c>
      <c r="M79" s="233">
        <v>500</v>
      </c>
      <c r="N79" s="113">
        <f t="shared" si="8"/>
        <v>500</v>
      </c>
      <c r="O79" s="114">
        <f t="shared" si="9"/>
        <v>0</v>
      </c>
      <c r="P79" s="355">
        <v>1400</v>
      </c>
      <c r="Q79" s="368">
        <v>1400</v>
      </c>
      <c r="R79" s="368"/>
      <c r="S79" s="112">
        <f t="shared" si="13"/>
        <v>0</v>
      </c>
      <c r="T79" s="381">
        <v>1400</v>
      </c>
      <c r="U79" s="402">
        <v>44474</v>
      </c>
      <c r="V79" s="112">
        <f>Q79-T79</f>
        <v>0</v>
      </c>
      <c r="W79" s="233">
        <v>1400</v>
      </c>
      <c r="X79" s="233">
        <f>T79-W79</f>
        <v>0</v>
      </c>
    </row>
    <row r="80" spans="1:24" ht="11.25" customHeight="1" x14ac:dyDescent="0.2">
      <c r="A80" s="181" t="s">
        <v>1370</v>
      </c>
      <c r="B80" s="181" t="s">
        <v>1372</v>
      </c>
      <c r="C80" s="181" t="s">
        <v>1370</v>
      </c>
      <c r="D80" s="327"/>
      <c r="E80" s="100"/>
      <c r="F80" s="100"/>
      <c r="G80" s="101" t="s">
        <v>617</v>
      </c>
      <c r="H80" s="100"/>
      <c r="I80" s="168"/>
      <c r="J80" s="168"/>
      <c r="K80" s="168">
        <v>0</v>
      </c>
      <c r="L80" s="242">
        <v>0</v>
      </c>
      <c r="M80" s="233">
        <v>0</v>
      </c>
      <c r="N80" s="113">
        <f t="shared" si="8"/>
        <v>0</v>
      </c>
      <c r="O80" s="114" t="str">
        <f t="shared" si="9"/>
        <v>---</v>
      </c>
      <c r="P80" s="355">
        <v>0</v>
      </c>
      <c r="Q80" s="368">
        <v>0</v>
      </c>
      <c r="R80" s="368"/>
      <c r="S80" s="112">
        <f t="shared" si="13"/>
        <v>0</v>
      </c>
      <c r="T80" s="381">
        <v>0</v>
      </c>
      <c r="U80" s="402">
        <v>44474</v>
      </c>
      <c r="V80" s="112">
        <f>Q80-T80</f>
        <v>0</v>
      </c>
      <c r="W80" s="233">
        <v>0</v>
      </c>
      <c r="X80" s="233">
        <f>T80-W80</f>
        <v>0</v>
      </c>
    </row>
    <row r="81" spans="1:24" ht="11.25" customHeight="1" x14ac:dyDescent="0.2">
      <c r="A81" s="181" t="s">
        <v>1370</v>
      </c>
      <c r="B81" s="181" t="s">
        <v>1372</v>
      </c>
      <c r="C81" s="181" t="s">
        <v>1370</v>
      </c>
      <c r="D81" s="327"/>
      <c r="E81" s="100"/>
      <c r="F81" s="100"/>
      <c r="G81" s="101" t="s">
        <v>1249</v>
      </c>
      <c r="H81" s="100"/>
      <c r="I81" s="168">
        <v>1700</v>
      </c>
      <c r="J81" s="168">
        <v>700</v>
      </c>
      <c r="K81" s="168">
        <v>2120</v>
      </c>
      <c r="L81" s="242">
        <v>1300</v>
      </c>
      <c r="M81" s="233">
        <v>1000</v>
      </c>
      <c r="N81" s="113">
        <f t="shared" si="8"/>
        <v>-300</v>
      </c>
      <c r="O81" s="114">
        <f t="shared" si="9"/>
        <v>1.3</v>
      </c>
      <c r="P81" s="355">
        <v>1800</v>
      </c>
      <c r="Q81" s="368">
        <v>1800</v>
      </c>
      <c r="R81" s="368"/>
      <c r="S81" s="112">
        <f t="shared" si="13"/>
        <v>0</v>
      </c>
      <c r="T81" s="381">
        <v>1800</v>
      </c>
      <c r="U81" s="402">
        <v>44474</v>
      </c>
      <c r="V81" s="112">
        <f>Q81-T81</f>
        <v>0</v>
      </c>
      <c r="W81" s="233">
        <v>1800</v>
      </c>
      <c r="X81" s="233">
        <f>T81-W81</f>
        <v>0</v>
      </c>
    </row>
    <row r="82" spans="1:24" ht="11.25" customHeight="1" x14ac:dyDescent="0.2">
      <c r="A82" s="181" t="s">
        <v>1370</v>
      </c>
      <c r="B82" s="181" t="s">
        <v>1372</v>
      </c>
      <c r="C82" s="181" t="s">
        <v>1370</v>
      </c>
      <c r="D82" s="327"/>
      <c r="E82" s="100"/>
      <c r="F82" s="100"/>
      <c r="G82" s="101" t="s">
        <v>1266</v>
      </c>
      <c r="H82" s="100"/>
      <c r="I82" s="168"/>
      <c r="J82" s="168"/>
      <c r="K82" s="168">
        <v>0</v>
      </c>
      <c r="L82" s="242">
        <v>0</v>
      </c>
      <c r="M82" s="233">
        <v>400</v>
      </c>
      <c r="N82" s="113"/>
      <c r="O82" s="114"/>
      <c r="P82" s="355">
        <v>1200</v>
      </c>
      <c r="Q82" s="368">
        <v>1200</v>
      </c>
      <c r="R82" s="368"/>
      <c r="S82" s="112">
        <f t="shared" si="13"/>
        <v>0</v>
      </c>
      <c r="T82" s="381">
        <v>1200</v>
      </c>
      <c r="U82" s="402">
        <v>44474</v>
      </c>
      <c r="V82" s="112">
        <f>Q82-T82</f>
        <v>0</v>
      </c>
      <c r="W82" s="233">
        <v>1200</v>
      </c>
      <c r="X82" s="233">
        <f>T82-W82</f>
        <v>0</v>
      </c>
    </row>
    <row r="83" spans="1:24" ht="11.25" customHeight="1" x14ac:dyDescent="0.25">
      <c r="A83" s="181" t="s">
        <v>1370</v>
      </c>
      <c r="B83" s="181" t="s">
        <v>1372</v>
      </c>
      <c r="C83" s="181" t="s">
        <v>1370</v>
      </c>
      <c r="D83" s="327"/>
      <c r="E83" s="100"/>
      <c r="F83" s="100"/>
      <c r="G83" s="297" t="s">
        <v>694</v>
      </c>
      <c r="H83" s="296"/>
      <c r="I83" s="295"/>
      <c r="J83" s="295"/>
      <c r="K83" s="167"/>
      <c r="L83" s="115"/>
      <c r="M83" s="233"/>
      <c r="N83" s="113"/>
      <c r="O83" s="114"/>
      <c r="P83" s="355">
        <v>0</v>
      </c>
      <c r="Q83" s="368">
        <v>0</v>
      </c>
      <c r="R83" s="368"/>
      <c r="S83" s="112">
        <f t="shared" ref="S83:S87" si="14">P83-Q83</f>
        <v>0</v>
      </c>
      <c r="T83" s="381">
        <v>0</v>
      </c>
      <c r="U83" s="402">
        <v>44557</v>
      </c>
      <c r="V83" s="112">
        <f>Q83-T83</f>
        <v>0</v>
      </c>
      <c r="W83" s="233">
        <v>0</v>
      </c>
      <c r="X83" s="233">
        <f>T83-W83</f>
        <v>0</v>
      </c>
    </row>
    <row r="84" spans="1:24" ht="11.25" customHeight="1" x14ac:dyDescent="0.25">
      <c r="A84" s="181" t="s">
        <v>1370</v>
      </c>
      <c r="B84" s="181" t="s">
        <v>1372</v>
      </c>
      <c r="C84" s="181" t="s">
        <v>1370</v>
      </c>
      <c r="D84" s="327"/>
      <c r="E84" s="100"/>
      <c r="F84" s="100"/>
      <c r="G84" s="297" t="s">
        <v>695</v>
      </c>
      <c r="H84" s="296"/>
      <c r="I84" s="295"/>
      <c r="J84" s="295"/>
      <c r="K84" s="167"/>
      <c r="L84" s="115"/>
      <c r="M84" s="233"/>
      <c r="N84" s="113"/>
      <c r="O84" s="114"/>
      <c r="P84" s="355">
        <v>0</v>
      </c>
      <c r="Q84" s="368">
        <v>0</v>
      </c>
      <c r="R84" s="368"/>
      <c r="S84" s="112">
        <f t="shared" si="14"/>
        <v>0</v>
      </c>
      <c r="T84" s="381">
        <v>0</v>
      </c>
      <c r="U84" s="402">
        <v>44557</v>
      </c>
      <c r="V84" s="112">
        <f>Q84-T84</f>
        <v>0</v>
      </c>
      <c r="W84" s="233">
        <v>0</v>
      </c>
      <c r="X84" s="233">
        <f>T84-W84</f>
        <v>0</v>
      </c>
    </row>
    <row r="85" spans="1:24" ht="11.25" customHeight="1" x14ac:dyDescent="0.25">
      <c r="A85" s="181" t="s">
        <v>1370</v>
      </c>
      <c r="B85" s="181" t="s">
        <v>1372</v>
      </c>
      <c r="C85" s="181" t="s">
        <v>1370</v>
      </c>
      <c r="D85" s="327"/>
      <c r="E85" s="100"/>
      <c r="F85" s="100"/>
      <c r="G85" s="297" t="s">
        <v>696</v>
      </c>
      <c r="H85" s="296"/>
      <c r="I85" s="295"/>
      <c r="J85" s="295"/>
      <c r="K85" s="167"/>
      <c r="L85" s="115"/>
      <c r="M85" s="233"/>
      <c r="N85" s="113"/>
      <c r="O85" s="114"/>
      <c r="P85" s="355">
        <v>0</v>
      </c>
      <c r="Q85" s="368">
        <v>0</v>
      </c>
      <c r="R85" s="368"/>
      <c r="S85" s="112">
        <f t="shared" si="14"/>
        <v>0</v>
      </c>
      <c r="T85" s="381">
        <v>0</v>
      </c>
      <c r="U85" s="402">
        <v>44557</v>
      </c>
      <c r="V85" s="112">
        <f>Q85-T85</f>
        <v>0</v>
      </c>
      <c r="W85" s="233">
        <v>0</v>
      </c>
      <c r="X85" s="233">
        <f>T85-W85</f>
        <v>0</v>
      </c>
    </row>
    <row r="86" spans="1:24" ht="11.25" customHeight="1" x14ac:dyDescent="0.25">
      <c r="A86" s="181" t="s">
        <v>1370</v>
      </c>
      <c r="B86" s="181" t="s">
        <v>1372</v>
      </c>
      <c r="C86" s="181" t="s">
        <v>1370</v>
      </c>
      <c r="D86" s="327"/>
      <c r="E86" s="100"/>
      <c r="F86" s="100"/>
      <c r="G86" s="297" t="s">
        <v>1133</v>
      </c>
      <c r="H86" s="296"/>
      <c r="I86" s="295"/>
      <c r="J86" s="295"/>
      <c r="K86" s="167"/>
      <c r="L86" s="115"/>
      <c r="M86" s="233"/>
      <c r="N86" s="113"/>
      <c r="O86" s="114"/>
      <c r="P86" s="355">
        <v>1196</v>
      </c>
      <c r="Q86" s="368">
        <v>1196</v>
      </c>
      <c r="R86" s="368"/>
      <c r="S86" s="112">
        <f t="shared" si="14"/>
        <v>0</v>
      </c>
      <c r="T86" s="381">
        <f>('Formula variables'!$D$8)*(SUM(T76:T82))</f>
        <v>1195.848</v>
      </c>
      <c r="U86" s="402">
        <v>44557</v>
      </c>
      <c r="V86" s="112">
        <f>Q86-T86</f>
        <v>0.15200000000004366</v>
      </c>
      <c r="W86" s="233">
        <f>('Formula variables'!$D$8)*(SUM(W76:W82))</f>
        <v>1195.848</v>
      </c>
      <c r="X86" s="233">
        <f>T86-W86</f>
        <v>0</v>
      </c>
    </row>
    <row r="87" spans="1:24" ht="11.25" customHeight="1" x14ac:dyDescent="0.25">
      <c r="A87" s="181" t="s">
        <v>1370</v>
      </c>
      <c r="B87" s="181" t="s">
        <v>1372</v>
      </c>
      <c r="C87" s="181" t="s">
        <v>1370</v>
      </c>
      <c r="D87" s="327"/>
      <c r="E87" s="100"/>
      <c r="F87" s="100"/>
      <c r="G87" s="297" t="s">
        <v>697</v>
      </c>
      <c r="H87" s="296"/>
      <c r="I87" s="295"/>
      <c r="J87" s="295"/>
      <c r="K87" s="167"/>
      <c r="L87" s="115"/>
      <c r="M87" s="233"/>
      <c r="N87" s="113"/>
      <c r="O87" s="114"/>
      <c r="P87" s="355">
        <v>0</v>
      </c>
      <c r="Q87" s="368">
        <v>0</v>
      </c>
      <c r="R87" s="368"/>
      <c r="S87" s="112">
        <f t="shared" si="14"/>
        <v>0</v>
      </c>
      <c r="T87" s="381">
        <v>0</v>
      </c>
      <c r="U87" s="402">
        <v>44557</v>
      </c>
      <c r="V87" s="112">
        <f>Q87-T87</f>
        <v>0</v>
      </c>
      <c r="W87" s="233">
        <v>0</v>
      </c>
      <c r="X87" s="233">
        <f>T87-W87</f>
        <v>0</v>
      </c>
    </row>
    <row r="88" spans="1:24" ht="11.25" customHeight="1" x14ac:dyDescent="0.2">
      <c r="A88" s="181" t="s">
        <v>1370</v>
      </c>
      <c r="B88" s="181" t="s">
        <v>1372</v>
      </c>
      <c r="C88" s="181" t="s">
        <v>1370</v>
      </c>
      <c r="D88" s="327"/>
      <c r="E88" s="100"/>
      <c r="F88" s="100"/>
      <c r="G88" s="101" t="s">
        <v>618</v>
      </c>
      <c r="H88" s="100"/>
      <c r="I88" s="168">
        <v>344.99</v>
      </c>
      <c r="J88" s="168">
        <v>500</v>
      </c>
      <c r="K88" s="168">
        <v>2864</v>
      </c>
      <c r="L88" s="242">
        <v>600</v>
      </c>
      <c r="M88" s="233">
        <v>650</v>
      </c>
      <c r="N88" s="113">
        <f t="shared" si="8"/>
        <v>50</v>
      </c>
      <c r="O88" s="114">
        <f t="shared" si="9"/>
        <v>0.92307692307692313</v>
      </c>
      <c r="P88" s="355">
        <v>600</v>
      </c>
      <c r="Q88" s="368">
        <v>600</v>
      </c>
      <c r="R88" s="368"/>
      <c r="S88" s="112">
        <f t="shared" si="13"/>
        <v>0</v>
      </c>
      <c r="T88" s="381">
        <v>600</v>
      </c>
      <c r="U88" s="402">
        <v>44474</v>
      </c>
      <c r="V88" s="112">
        <f>Q88-T88</f>
        <v>0</v>
      </c>
      <c r="W88" s="233">
        <v>600</v>
      </c>
      <c r="X88" s="233">
        <f>T88-W88</f>
        <v>0</v>
      </c>
    </row>
    <row r="89" spans="1:24" ht="11.25" customHeight="1" x14ac:dyDescent="0.2">
      <c r="A89" s="181" t="s">
        <v>1370</v>
      </c>
      <c r="B89" s="181" t="s">
        <v>1372</v>
      </c>
      <c r="C89" s="181" t="s">
        <v>1370</v>
      </c>
      <c r="D89" s="327"/>
      <c r="E89" s="100"/>
      <c r="F89" s="100"/>
      <c r="G89" s="101" t="s">
        <v>619</v>
      </c>
      <c r="H89" s="100"/>
      <c r="I89" s="168"/>
      <c r="J89" s="168"/>
      <c r="K89" s="168">
        <v>0</v>
      </c>
      <c r="L89" s="242">
        <v>0</v>
      </c>
      <c r="M89" s="233">
        <v>400</v>
      </c>
      <c r="N89" s="113">
        <f t="shared" si="8"/>
        <v>400</v>
      </c>
      <c r="O89" s="114">
        <f t="shared" si="9"/>
        <v>0</v>
      </c>
      <c r="P89" s="354">
        <v>0</v>
      </c>
      <c r="Q89" s="367">
        <v>0</v>
      </c>
      <c r="R89" s="367"/>
      <c r="S89" s="112">
        <f t="shared" si="13"/>
        <v>0</v>
      </c>
      <c r="T89" s="380">
        <v>0</v>
      </c>
      <c r="U89" s="402">
        <v>44474</v>
      </c>
      <c r="V89" s="112">
        <f>Q89-T89</f>
        <v>0</v>
      </c>
      <c r="W89" s="407">
        <v>0</v>
      </c>
      <c r="X89" s="233">
        <f>T89-W89</f>
        <v>0</v>
      </c>
    </row>
    <row r="90" spans="1:24" ht="11.25" customHeight="1" x14ac:dyDescent="0.2">
      <c r="A90" s="181" t="s">
        <v>1370</v>
      </c>
      <c r="B90" s="181" t="s">
        <v>1372</v>
      </c>
      <c r="C90" s="181" t="s">
        <v>1370</v>
      </c>
      <c r="D90" s="327"/>
      <c r="E90" s="100"/>
      <c r="F90" s="100"/>
      <c r="G90" s="101" t="s">
        <v>620</v>
      </c>
      <c r="H90" s="100"/>
      <c r="I90" s="168">
        <v>6548.55</v>
      </c>
      <c r="J90" s="168">
        <v>5957.63</v>
      </c>
      <c r="K90" s="168">
        <v>6125.12</v>
      </c>
      <c r="L90" s="242">
        <v>2875.47</v>
      </c>
      <c r="M90" s="233">
        <v>6400</v>
      </c>
      <c r="N90" s="113">
        <f t="shared" si="8"/>
        <v>3524.53</v>
      </c>
      <c r="O90" s="114">
        <f t="shared" si="9"/>
        <v>0.4492921875</v>
      </c>
      <c r="P90" s="354">
        <v>5340</v>
      </c>
      <c r="Q90" s="367">
        <v>5340</v>
      </c>
      <c r="R90" s="367"/>
      <c r="S90" s="112">
        <f t="shared" si="13"/>
        <v>0</v>
      </c>
      <c r="T90" s="380">
        <v>5340</v>
      </c>
      <c r="U90" s="402">
        <v>44474</v>
      </c>
      <c r="V90" s="112">
        <f>Q90-T90</f>
        <v>0</v>
      </c>
      <c r="W90" s="407">
        <v>5340</v>
      </c>
      <c r="X90" s="233">
        <f>T90-W90</f>
        <v>0</v>
      </c>
    </row>
    <row r="91" spans="1:24" ht="11.25" customHeight="1" x14ac:dyDescent="0.2">
      <c r="A91" s="181" t="s">
        <v>1370</v>
      </c>
      <c r="B91" s="181" t="s">
        <v>1372</v>
      </c>
      <c r="C91" s="181" t="s">
        <v>1370</v>
      </c>
      <c r="D91" s="327"/>
      <c r="E91" s="100"/>
      <c r="F91" s="100"/>
      <c r="G91" s="101" t="s">
        <v>621</v>
      </c>
      <c r="H91" s="100"/>
      <c r="I91" s="168">
        <v>609.70000000000005</v>
      </c>
      <c r="J91" s="168">
        <v>7.9</v>
      </c>
      <c r="K91" s="168">
        <v>599</v>
      </c>
      <c r="L91" s="242">
        <v>683.9</v>
      </c>
      <c r="M91" s="233">
        <v>1000</v>
      </c>
      <c r="N91" s="113">
        <f t="shared" si="8"/>
        <v>316.10000000000002</v>
      </c>
      <c r="O91" s="114">
        <f t="shared" si="9"/>
        <v>0.68389999999999995</v>
      </c>
      <c r="P91" s="354">
        <v>1000</v>
      </c>
      <c r="Q91" s="367">
        <v>1000</v>
      </c>
      <c r="R91" s="367"/>
      <c r="S91" s="112">
        <f t="shared" si="13"/>
        <v>0</v>
      </c>
      <c r="T91" s="380">
        <v>1000</v>
      </c>
      <c r="U91" s="402">
        <v>44474</v>
      </c>
      <c r="V91" s="112">
        <f>Q91-T91</f>
        <v>0</v>
      </c>
      <c r="W91" s="407">
        <v>1000</v>
      </c>
      <c r="X91" s="233">
        <f>T91-W91</f>
        <v>0</v>
      </c>
    </row>
    <row r="92" spans="1:24" ht="11.25" customHeight="1" x14ac:dyDescent="0.2">
      <c r="A92" s="181" t="s">
        <v>1370</v>
      </c>
      <c r="B92" s="181" t="s">
        <v>1372</v>
      </c>
      <c r="C92" s="181" t="s">
        <v>1370</v>
      </c>
      <c r="D92" s="327"/>
      <c r="E92" s="100"/>
      <c r="F92" s="100"/>
      <c r="G92" s="101" t="s">
        <v>622</v>
      </c>
      <c r="H92" s="100"/>
      <c r="I92" s="168">
        <v>1155.33</v>
      </c>
      <c r="J92" s="168">
        <v>426.31</v>
      </c>
      <c r="K92" s="168">
        <v>1230.8599999999999</v>
      </c>
      <c r="L92" s="242">
        <v>961.22</v>
      </c>
      <c r="M92" s="233">
        <v>400</v>
      </c>
      <c r="N92" s="113">
        <f t="shared" si="8"/>
        <v>-561.22</v>
      </c>
      <c r="O92" s="114">
        <f t="shared" si="9"/>
        <v>2.4030499999999999</v>
      </c>
      <c r="P92" s="354">
        <v>900</v>
      </c>
      <c r="Q92" s="367">
        <v>900</v>
      </c>
      <c r="R92" s="367"/>
      <c r="S92" s="112">
        <f t="shared" si="13"/>
        <v>0</v>
      </c>
      <c r="T92" s="380">
        <v>900</v>
      </c>
      <c r="U92" s="402">
        <v>44474</v>
      </c>
      <c r="V92" s="112">
        <f>Q92-T92</f>
        <v>0</v>
      </c>
      <c r="W92" s="407">
        <v>900</v>
      </c>
      <c r="X92" s="233">
        <f>T92-W92</f>
        <v>0</v>
      </c>
    </row>
    <row r="93" spans="1:24" ht="11.25" customHeight="1" x14ac:dyDescent="0.2">
      <c r="A93" s="181" t="s">
        <v>1370</v>
      </c>
      <c r="B93" s="181" t="s">
        <v>1372</v>
      </c>
      <c r="C93" s="181" t="s">
        <v>1370</v>
      </c>
      <c r="D93" s="327"/>
      <c r="E93" s="100"/>
      <c r="F93" s="100"/>
      <c r="G93" s="101" t="s">
        <v>623</v>
      </c>
      <c r="H93" s="100"/>
      <c r="I93" s="168">
        <v>114.93</v>
      </c>
      <c r="J93" s="168">
        <v>288.83</v>
      </c>
      <c r="K93" s="168">
        <v>95.4</v>
      </c>
      <c r="L93" s="242">
        <v>0</v>
      </c>
      <c r="M93" s="233">
        <v>300</v>
      </c>
      <c r="N93" s="113">
        <f t="shared" si="8"/>
        <v>300</v>
      </c>
      <c r="O93" s="114">
        <f t="shared" si="9"/>
        <v>0</v>
      </c>
      <c r="P93" s="354">
        <v>600</v>
      </c>
      <c r="Q93" s="367">
        <v>600</v>
      </c>
      <c r="R93" s="367"/>
      <c r="S93" s="112">
        <f t="shared" si="13"/>
        <v>0</v>
      </c>
      <c r="T93" s="380">
        <v>600</v>
      </c>
      <c r="U93" s="402">
        <v>44474</v>
      </c>
      <c r="V93" s="112">
        <f>Q93-T93</f>
        <v>0</v>
      </c>
      <c r="W93" s="407">
        <v>600</v>
      </c>
      <c r="X93" s="233">
        <f>T93-W93</f>
        <v>0</v>
      </c>
    </row>
    <row r="94" spans="1:24" ht="11.25" customHeight="1" x14ac:dyDescent="0.2">
      <c r="A94" s="181" t="s">
        <v>1370</v>
      </c>
      <c r="B94" s="181" t="s">
        <v>1372</v>
      </c>
      <c r="C94" s="181" t="s">
        <v>1370</v>
      </c>
      <c r="D94" s="327"/>
      <c r="E94" s="100"/>
      <c r="F94" s="100"/>
      <c r="G94" s="101" t="s">
        <v>624</v>
      </c>
      <c r="H94" s="100"/>
      <c r="I94" s="168"/>
      <c r="J94" s="168"/>
      <c r="K94" s="168">
        <v>0</v>
      </c>
      <c r="L94" s="242">
        <v>0</v>
      </c>
      <c r="M94" s="233">
        <v>0</v>
      </c>
      <c r="N94" s="113">
        <f t="shared" si="8"/>
        <v>0</v>
      </c>
      <c r="O94" s="114" t="str">
        <f t="shared" si="9"/>
        <v>---</v>
      </c>
      <c r="P94" s="354">
        <v>0</v>
      </c>
      <c r="Q94" s="367">
        <v>0</v>
      </c>
      <c r="R94" s="367"/>
      <c r="S94" s="112">
        <f t="shared" si="13"/>
        <v>0</v>
      </c>
      <c r="T94" s="380">
        <v>0</v>
      </c>
      <c r="U94" s="402">
        <v>44474</v>
      </c>
      <c r="V94" s="112">
        <f>Q94-T94</f>
        <v>0</v>
      </c>
      <c r="W94" s="407">
        <v>0</v>
      </c>
      <c r="X94" s="233">
        <f>T94-W94</f>
        <v>0</v>
      </c>
    </row>
    <row r="95" spans="1:24" ht="11.25" customHeight="1" x14ac:dyDescent="0.2">
      <c r="A95" s="181" t="s">
        <v>1370</v>
      </c>
      <c r="B95" s="181" t="s">
        <v>1372</v>
      </c>
      <c r="C95" s="181" t="s">
        <v>1370</v>
      </c>
      <c r="D95" s="327"/>
      <c r="E95" s="100"/>
      <c r="F95" s="100"/>
      <c r="G95" s="101" t="s">
        <v>625</v>
      </c>
      <c r="H95" s="100"/>
      <c r="I95" s="168"/>
      <c r="J95" s="168"/>
      <c r="K95" s="168">
        <v>0</v>
      </c>
      <c r="L95" s="242">
        <v>0</v>
      </c>
      <c r="M95" s="233">
        <v>0</v>
      </c>
      <c r="N95" s="113">
        <f t="shared" si="8"/>
        <v>0</v>
      </c>
      <c r="O95" s="114" t="str">
        <f t="shared" si="9"/>
        <v>---</v>
      </c>
      <c r="P95" s="354">
        <v>0</v>
      </c>
      <c r="Q95" s="367">
        <v>0</v>
      </c>
      <c r="R95" s="367"/>
      <c r="S95" s="112">
        <f t="shared" si="13"/>
        <v>0</v>
      </c>
      <c r="T95" s="380">
        <v>0</v>
      </c>
      <c r="U95" s="402">
        <v>44474</v>
      </c>
      <c r="V95" s="112">
        <f>Q95-T95</f>
        <v>0</v>
      </c>
      <c r="W95" s="407">
        <v>0</v>
      </c>
      <c r="X95" s="233">
        <f>T95-W95</f>
        <v>0</v>
      </c>
    </row>
    <row r="96" spans="1:24" ht="11.25" customHeight="1" x14ac:dyDescent="0.2">
      <c r="A96" s="181" t="s">
        <v>1370</v>
      </c>
      <c r="B96" s="181" t="s">
        <v>1372</v>
      </c>
      <c r="C96" s="181" t="s">
        <v>1370</v>
      </c>
      <c r="D96" s="327"/>
      <c r="E96" s="100"/>
      <c r="F96" s="100"/>
      <c r="G96" s="101" t="s">
        <v>626</v>
      </c>
      <c r="H96" s="100"/>
      <c r="I96" s="168"/>
      <c r="J96" s="168"/>
      <c r="K96" s="168">
        <v>0</v>
      </c>
      <c r="L96" s="242">
        <v>0</v>
      </c>
      <c r="M96" s="233">
        <v>0</v>
      </c>
      <c r="N96" s="113">
        <f t="shared" si="8"/>
        <v>0</v>
      </c>
      <c r="O96" s="114" t="str">
        <f t="shared" si="9"/>
        <v>---</v>
      </c>
      <c r="P96" s="354">
        <v>0</v>
      </c>
      <c r="Q96" s="367">
        <v>0</v>
      </c>
      <c r="R96" s="367"/>
      <c r="S96" s="112">
        <f t="shared" si="13"/>
        <v>0</v>
      </c>
      <c r="T96" s="380">
        <v>0</v>
      </c>
      <c r="U96" s="402">
        <v>44474</v>
      </c>
      <c r="V96" s="112">
        <f>Q96-T96</f>
        <v>0</v>
      </c>
      <c r="W96" s="407">
        <v>0</v>
      </c>
      <c r="X96" s="233">
        <f>T96-W96</f>
        <v>0</v>
      </c>
    </row>
    <row r="97" spans="1:24" ht="11.25" customHeight="1" x14ac:dyDescent="0.2">
      <c r="A97" s="181" t="s">
        <v>1370</v>
      </c>
      <c r="B97" s="181" t="s">
        <v>1372</v>
      </c>
      <c r="C97" s="181" t="s">
        <v>1370</v>
      </c>
      <c r="D97" s="327"/>
      <c r="E97" s="100"/>
      <c r="F97" s="100"/>
      <c r="G97" s="101" t="s">
        <v>1132</v>
      </c>
      <c r="H97" s="100"/>
      <c r="I97" s="167">
        <v>48.3</v>
      </c>
      <c r="J97" s="167">
        <v>50.88</v>
      </c>
      <c r="K97" s="167">
        <v>128.6</v>
      </c>
      <c r="L97" s="242">
        <v>0</v>
      </c>
      <c r="M97" s="233">
        <v>175</v>
      </c>
      <c r="N97" s="113">
        <f t="shared" ref="N97" si="15">M97-L97</f>
        <v>175</v>
      </c>
      <c r="O97" s="114">
        <f t="shared" ref="O97" si="16">IF((M97=0),"---",(L97/M97))</f>
        <v>0</v>
      </c>
      <c r="P97" s="354">
        <v>175</v>
      </c>
      <c r="Q97" s="367">
        <v>175</v>
      </c>
      <c r="R97" s="367"/>
      <c r="S97" s="112">
        <f t="shared" si="13"/>
        <v>0</v>
      </c>
      <c r="T97" s="380">
        <v>175</v>
      </c>
      <c r="U97" s="402">
        <v>44474</v>
      </c>
      <c r="V97" s="112">
        <f>Q97-T97</f>
        <v>0</v>
      </c>
      <c r="W97" s="407">
        <v>175</v>
      </c>
      <c r="X97" s="233">
        <f>T97-W97</f>
        <v>0</v>
      </c>
    </row>
    <row r="98" spans="1:24" ht="11.25" customHeight="1" x14ac:dyDescent="0.2">
      <c r="A98" s="181" t="s">
        <v>1370</v>
      </c>
      <c r="B98" s="181" t="s">
        <v>1372</v>
      </c>
      <c r="C98" s="181" t="s">
        <v>1370</v>
      </c>
      <c r="D98" s="327"/>
      <c r="E98" s="100"/>
      <c r="F98" s="100"/>
      <c r="G98" s="101" t="s">
        <v>1267</v>
      </c>
      <c r="H98" s="100"/>
      <c r="I98" s="169"/>
      <c r="J98" s="169"/>
      <c r="K98" s="169">
        <v>5250</v>
      </c>
      <c r="L98" s="242">
        <v>0</v>
      </c>
      <c r="M98" s="233">
        <v>0</v>
      </c>
      <c r="N98" s="113">
        <f t="shared" si="8"/>
        <v>0</v>
      </c>
      <c r="O98" s="114" t="str">
        <f t="shared" si="9"/>
        <v>---</v>
      </c>
      <c r="P98" s="354">
        <v>0</v>
      </c>
      <c r="Q98" s="367">
        <v>0</v>
      </c>
      <c r="R98" s="367"/>
      <c r="S98" s="116">
        <f>P98-Q98</f>
        <v>0</v>
      </c>
      <c r="T98" s="380">
        <v>0</v>
      </c>
      <c r="U98" s="402">
        <v>44474</v>
      </c>
      <c r="V98" s="112">
        <f>Q98-T98</f>
        <v>0</v>
      </c>
      <c r="W98" s="407">
        <v>0</v>
      </c>
      <c r="X98" s="233">
        <f>T98-W98</f>
        <v>0</v>
      </c>
    </row>
    <row r="99" spans="1:24" ht="11.25" customHeight="1" x14ac:dyDescent="0.25">
      <c r="A99" s="181" t="s">
        <v>1394</v>
      </c>
      <c r="B99" s="181" t="s">
        <v>1372</v>
      </c>
      <c r="C99" s="181" t="s">
        <v>1371</v>
      </c>
      <c r="D99" s="327"/>
      <c r="E99" s="100"/>
      <c r="F99" s="100" t="s">
        <v>627</v>
      </c>
      <c r="G99" s="100"/>
      <c r="H99" s="100"/>
      <c r="I99" s="335">
        <f>SUM(I75:I98)</f>
        <v>21161.3</v>
      </c>
      <c r="J99" s="335">
        <f>SUM(J75:J98)</f>
        <v>10740.05</v>
      </c>
      <c r="K99" s="335">
        <f>SUM(K75:K98)</f>
        <v>36098.04</v>
      </c>
      <c r="L99" s="331">
        <f>SUM(L75:L98)</f>
        <v>13561.159999999998</v>
      </c>
      <c r="M99" s="332">
        <f>SUM(M75:M98)</f>
        <v>16602</v>
      </c>
      <c r="N99" s="333">
        <f t="shared" si="8"/>
        <v>3040.840000000002</v>
      </c>
      <c r="O99" s="334">
        <f t="shared" si="9"/>
        <v>0.81683893506806393</v>
      </c>
      <c r="P99" s="357">
        <f>SUM(P75:P98)</f>
        <v>25443</v>
      </c>
      <c r="Q99" s="370">
        <f>SUM(Q75:Q98)</f>
        <v>25443</v>
      </c>
      <c r="R99" s="138"/>
      <c r="S99" s="332">
        <f>P99-Q99</f>
        <v>0</v>
      </c>
      <c r="T99" s="383">
        <f>SUM(T75:T98)</f>
        <v>25442.847999999998</v>
      </c>
      <c r="U99" s="402">
        <v>44557</v>
      </c>
      <c r="V99" s="332">
        <f>Q99-T99</f>
        <v>0.15200000000186265</v>
      </c>
      <c r="W99" s="332">
        <f>SUM(W75:W98)</f>
        <v>25442.847999999998</v>
      </c>
      <c r="X99" s="332">
        <f>T99-W99</f>
        <v>0</v>
      </c>
    </row>
    <row r="100" spans="1:24" ht="11.25" customHeight="1" x14ac:dyDescent="0.25">
      <c r="A100" s="181" t="s">
        <v>1370</v>
      </c>
      <c r="B100" s="181" t="s">
        <v>1370</v>
      </c>
      <c r="C100" s="181" t="s">
        <v>1371</v>
      </c>
      <c r="D100" s="327"/>
      <c r="E100" s="416" t="s">
        <v>1291</v>
      </c>
      <c r="F100" s="100"/>
      <c r="G100" s="100"/>
      <c r="H100" s="100"/>
      <c r="I100" s="165">
        <f>SUM(I74+I99)</f>
        <v>108254.88</v>
      </c>
      <c r="J100" s="165">
        <f>SUM(J74+J99)</f>
        <v>105641.96</v>
      </c>
      <c r="K100" s="165">
        <f>SUM(K74+K99)</f>
        <v>125370.09999999998</v>
      </c>
      <c r="L100" s="106">
        <f>SUM(L74+L99)</f>
        <v>105679.19000000002</v>
      </c>
      <c r="M100" s="107">
        <f>SUM(M74+M99)</f>
        <v>118068</v>
      </c>
      <c r="N100" s="257">
        <f t="shared" si="8"/>
        <v>12388.809999999983</v>
      </c>
      <c r="O100" s="258">
        <f t="shared" si="9"/>
        <v>0.89507055256293</v>
      </c>
      <c r="P100" s="356">
        <f>SUM(P74+P99)</f>
        <v>131954.8095</v>
      </c>
      <c r="Q100" s="369">
        <f>SUM(Q74+Q99)</f>
        <v>136529.9345</v>
      </c>
      <c r="R100" s="138"/>
      <c r="S100" s="107">
        <f>P100-Q100</f>
        <v>-4575.125</v>
      </c>
      <c r="T100" s="382">
        <f>SUM(T74+T99)</f>
        <v>136529.7825</v>
      </c>
      <c r="U100" s="402">
        <v>44557</v>
      </c>
      <c r="V100" s="107">
        <f>Q100-T100</f>
        <v>0.15200000000186265</v>
      </c>
      <c r="W100" s="107">
        <f>SUM(W74+W99)</f>
        <v>136529.848</v>
      </c>
      <c r="X100" s="107">
        <f>T100-W100</f>
        <v>-6.5499999996973202E-2</v>
      </c>
    </row>
    <row r="101" spans="1:24" ht="11.25" customHeight="1" x14ac:dyDescent="0.25">
      <c r="A101" s="181" t="s">
        <v>1370</v>
      </c>
      <c r="B101" s="181" t="s">
        <v>1370</v>
      </c>
      <c r="C101" s="181" t="s">
        <v>1420</v>
      </c>
      <c r="D101" s="327"/>
      <c r="E101" s="100"/>
      <c r="F101" s="100"/>
      <c r="G101" s="100"/>
      <c r="H101" s="100"/>
      <c r="I101" s="167"/>
      <c r="J101" s="167"/>
      <c r="K101" s="167"/>
      <c r="L101" s="111"/>
      <c r="M101" s="112"/>
      <c r="N101" s="113"/>
      <c r="O101" s="114"/>
      <c r="P101" s="112"/>
      <c r="Q101" s="112"/>
      <c r="R101" s="112"/>
      <c r="S101" s="112"/>
      <c r="T101" s="112"/>
      <c r="U101" s="104"/>
      <c r="V101" s="112"/>
      <c r="W101" s="112"/>
      <c r="X101" s="112"/>
    </row>
    <row r="102" spans="1:24" ht="11.25" customHeight="1" x14ac:dyDescent="0.2">
      <c r="A102" s="181" t="s">
        <v>1370</v>
      </c>
      <c r="B102" s="181" t="s">
        <v>1370</v>
      </c>
      <c r="C102" s="181" t="s">
        <v>1370</v>
      </c>
      <c r="D102" s="327"/>
      <c r="E102" s="100" t="s">
        <v>628</v>
      </c>
      <c r="F102" s="100"/>
      <c r="G102" s="100"/>
      <c r="H102" s="100"/>
      <c r="I102" s="167"/>
      <c r="J102" s="167"/>
      <c r="K102" s="167"/>
      <c r="L102" s="111"/>
      <c r="M102" s="112"/>
      <c r="N102" s="113"/>
      <c r="O102" s="114"/>
      <c r="P102" s="130"/>
      <c r="Q102" s="138"/>
      <c r="R102" s="138"/>
      <c r="S102" s="112"/>
      <c r="T102" s="144"/>
      <c r="U102" s="402"/>
      <c r="V102" s="112"/>
      <c r="W102" s="272"/>
      <c r="X102" s="112"/>
    </row>
    <row r="103" spans="1:24" ht="11.25" customHeight="1" x14ac:dyDescent="0.2">
      <c r="A103" s="181" t="s">
        <v>1370</v>
      </c>
      <c r="B103" s="181" t="s">
        <v>1369</v>
      </c>
      <c r="C103" s="181" t="s">
        <v>1370</v>
      </c>
      <c r="D103" s="327"/>
      <c r="E103" s="100"/>
      <c r="F103" s="100" t="s">
        <v>1261</v>
      </c>
      <c r="G103" s="100"/>
      <c r="H103" s="100"/>
      <c r="I103" s="167"/>
      <c r="J103" s="167"/>
      <c r="K103" s="167"/>
      <c r="L103" s="111"/>
      <c r="M103" s="122"/>
      <c r="N103" s="113"/>
      <c r="O103" s="114"/>
      <c r="P103" s="130"/>
      <c r="Q103" s="138"/>
      <c r="R103" s="138"/>
      <c r="S103" s="112"/>
      <c r="T103" s="144"/>
      <c r="U103" s="402"/>
      <c r="V103" s="112"/>
      <c r="W103" s="272"/>
      <c r="X103" s="112"/>
    </row>
    <row r="104" spans="1:24" ht="11.25" customHeight="1" x14ac:dyDescent="0.2">
      <c r="A104" s="181" t="s">
        <v>1370</v>
      </c>
      <c r="B104" s="181" t="s">
        <v>1369</v>
      </c>
      <c r="C104" s="181" t="s">
        <v>1370</v>
      </c>
      <c r="D104" s="327"/>
      <c r="E104" s="100"/>
      <c r="F104" s="100"/>
      <c r="G104" s="101" t="s">
        <v>629</v>
      </c>
      <c r="H104" s="100"/>
      <c r="I104" s="168">
        <v>1943.96</v>
      </c>
      <c r="J104" s="168">
        <v>2700</v>
      </c>
      <c r="K104" s="168">
        <v>2738.56</v>
      </c>
      <c r="L104" s="242">
        <v>2682.51</v>
      </c>
      <c r="M104" s="112">
        <v>2741</v>
      </c>
      <c r="N104" s="113">
        <f t="shared" si="8"/>
        <v>58.489999999999782</v>
      </c>
      <c r="O104" s="114">
        <f t="shared" si="9"/>
        <v>0.97866107260124047</v>
      </c>
      <c r="P104" s="354">
        <v>2040</v>
      </c>
      <c r="Q104" s="367">
        <v>2040</v>
      </c>
      <c r="R104" s="367"/>
      <c r="S104" s="112">
        <f t="shared" ref="S104:S110" si="17">P104-Q104</f>
        <v>0</v>
      </c>
      <c r="T104" s="380">
        <v>2040</v>
      </c>
      <c r="U104" s="402">
        <v>44509</v>
      </c>
      <c r="V104" s="112">
        <f>Q104-T104</f>
        <v>0</v>
      </c>
      <c r="W104" s="272">
        <v>2040</v>
      </c>
      <c r="X104" s="112">
        <f>T104-W104</f>
        <v>0</v>
      </c>
    </row>
    <row r="105" spans="1:24" ht="11.25" customHeight="1" x14ac:dyDescent="0.2">
      <c r="A105" s="181" t="s">
        <v>1370</v>
      </c>
      <c r="B105" s="181" t="s">
        <v>1369</v>
      </c>
      <c r="C105" s="181" t="s">
        <v>1370</v>
      </c>
      <c r="D105" s="327"/>
      <c r="E105" s="100"/>
      <c r="F105" s="100"/>
      <c r="G105" s="297" t="s">
        <v>694</v>
      </c>
      <c r="H105" s="296"/>
      <c r="I105" s="295"/>
      <c r="J105" s="295"/>
      <c r="K105" s="167"/>
      <c r="L105" s="115"/>
      <c r="M105" s="233"/>
      <c r="N105" s="113"/>
      <c r="O105" s="114"/>
      <c r="P105" s="355">
        <v>0</v>
      </c>
      <c r="Q105" s="368">
        <v>0</v>
      </c>
      <c r="R105" s="368"/>
      <c r="S105" s="112">
        <f t="shared" ref="S105:S109" si="18">P105-Q105</f>
        <v>0</v>
      </c>
      <c r="T105" s="381">
        <v>0</v>
      </c>
      <c r="U105" s="402">
        <v>44557</v>
      </c>
      <c r="V105" s="112">
        <f>Q105-T105</f>
        <v>0</v>
      </c>
      <c r="W105" s="272">
        <v>0</v>
      </c>
      <c r="X105" s="233">
        <f>T105-W105</f>
        <v>0</v>
      </c>
    </row>
    <row r="106" spans="1:24" ht="11.25" customHeight="1" x14ac:dyDescent="0.2">
      <c r="A106" s="181" t="s">
        <v>1370</v>
      </c>
      <c r="B106" s="181" t="s">
        <v>1369</v>
      </c>
      <c r="C106" s="181" t="s">
        <v>1370</v>
      </c>
      <c r="D106" s="327"/>
      <c r="E106" s="100"/>
      <c r="F106" s="100"/>
      <c r="G106" s="297" t="s">
        <v>695</v>
      </c>
      <c r="H106" s="296"/>
      <c r="I106" s="295"/>
      <c r="J106" s="295"/>
      <c r="K106" s="167"/>
      <c r="L106" s="115"/>
      <c r="M106" s="233"/>
      <c r="N106" s="113"/>
      <c r="O106" s="114"/>
      <c r="P106" s="355">
        <v>0</v>
      </c>
      <c r="Q106" s="368">
        <v>0</v>
      </c>
      <c r="R106" s="368"/>
      <c r="S106" s="112">
        <f t="shared" si="18"/>
        <v>0</v>
      </c>
      <c r="T106" s="381">
        <v>0</v>
      </c>
      <c r="U106" s="402">
        <v>44557</v>
      </c>
      <c r="V106" s="112">
        <f>Q106-T106</f>
        <v>0</v>
      </c>
      <c r="W106" s="272">
        <v>0</v>
      </c>
      <c r="X106" s="233">
        <f>T106-W106</f>
        <v>0</v>
      </c>
    </row>
    <row r="107" spans="1:24" ht="11.25" customHeight="1" x14ac:dyDescent="0.2">
      <c r="A107" s="181" t="s">
        <v>1370</v>
      </c>
      <c r="B107" s="181" t="s">
        <v>1369</v>
      </c>
      <c r="C107" s="181" t="s">
        <v>1370</v>
      </c>
      <c r="D107" s="327"/>
      <c r="E107" s="100"/>
      <c r="F107" s="100"/>
      <c r="G107" s="297" t="s">
        <v>696</v>
      </c>
      <c r="H107" s="296"/>
      <c r="I107" s="295"/>
      <c r="J107" s="295"/>
      <c r="K107" s="167"/>
      <c r="L107" s="115"/>
      <c r="M107" s="233"/>
      <c r="N107" s="113"/>
      <c r="O107" s="114"/>
      <c r="P107" s="355">
        <v>0</v>
      </c>
      <c r="Q107" s="368">
        <v>0</v>
      </c>
      <c r="R107" s="368"/>
      <c r="S107" s="112">
        <f t="shared" si="18"/>
        <v>0</v>
      </c>
      <c r="T107" s="381">
        <v>0</v>
      </c>
      <c r="U107" s="402">
        <v>44557</v>
      </c>
      <c r="V107" s="112">
        <f>Q107-T107</f>
        <v>0</v>
      </c>
      <c r="W107" s="272">
        <v>0</v>
      </c>
      <c r="X107" s="233">
        <f>T107-W107</f>
        <v>0</v>
      </c>
    </row>
    <row r="108" spans="1:24" ht="11.25" customHeight="1" x14ac:dyDescent="0.2">
      <c r="A108" s="181" t="s">
        <v>1370</v>
      </c>
      <c r="B108" s="181" t="s">
        <v>1369</v>
      </c>
      <c r="C108" s="181" t="s">
        <v>1370</v>
      </c>
      <c r="D108" s="327"/>
      <c r="E108" s="100"/>
      <c r="F108" s="100"/>
      <c r="G108" s="297" t="s">
        <v>1133</v>
      </c>
      <c r="H108" s="296"/>
      <c r="I108" s="295"/>
      <c r="J108" s="295"/>
      <c r="K108" s="167"/>
      <c r="L108" s="115"/>
      <c r="M108" s="233"/>
      <c r="N108" s="113"/>
      <c r="O108" s="114"/>
      <c r="P108" s="381">
        <f>('Formula variables'!$D$8)*P104</f>
        <v>156.06</v>
      </c>
      <c r="Q108" s="381">
        <f>('Formula variables'!$D$8)*Q104</f>
        <v>156.06</v>
      </c>
      <c r="R108" s="368"/>
      <c r="S108" s="112">
        <f t="shared" si="18"/>
        <v>0</v>
      </c>
      <c r="T108" s="381">
        <f>('Formula variables'!$D$8)*T104</f>
        <v>156.06</v>
      </c>
      <c r="U108" s="402">
        <v>44557</v>
      </c>
      <c r="V108" s="112">
        <f>Q108-T108</f>
        <v>0</v>
      </c>
      <c r="W108" s="272">
        <f>('Formula variables'!$D$8)*W104</f>
        <v>156.06</v>
      </c>
      <c r="X108" s="233">
        <f>T108-W108</f>
        <v>0</v>
      </c>
    </row>
    <row r="109" spans="1:24" ht="11.25" customHeight="1" x14ac:dyDescent="0.2">
      <c r="A109" s="181" t="s">
        <v>1370</v>
      </c>
      <c r="B109" s="181" t="s">
        <v>1369</v>
      </c>
      <c r="C109" s="181" t="s">
        <v>1370</v>
      </c>
      <c r="D109" s="327"/>
      <c r="E109" s="100"/>
      <c r="F109" s="100"/>
      <c r="G109" s="297" t="s">
        <v>697</v>
      </c>
      <c r="H109" s="296"/>
      <c r="I109" s="295"/>
      <c r="J109" s="295"/>
      <c r="K109" s="167"/>
      <c r="L109" s="115"/>
      <c r="M109" s="233"/>
      <c r="N109" s="113"/>
      <c r="O109" s="114"/>
      <c r="P109" s="355">
        <v>0</v>
      </c>
      <c r="Q109" s="368">
        <v>0</v>
      </c>
      <c r="R109" s="368"/>
      <c r="S109" s="112">
        <f t="shared" si="18"/>
        <v>0</v>
      </c>
      <c r="T109" s="381">
        <v>0</v>
      </c>
      <c r="U109" s="402">
        <v>44557</v>
      </c>
      <c r="V109" s="112">
        <f>Q109-T109</f>
        <v>0</v>
      </c>
      <c r="W109" s="272">
        <v>0</v>
      </c>
      <c r="X109" s="233">
        <f>T109-W109</f>
        <v>0</v>
      </c>
    </row>
    <row r="110" spans="1:24" ht="11.25" customHeight="1" x14ac:dyDescent="0.2">
      <c r="A110" s="181" t="s">
        <v>1370</v>
      </c>
      <c r="B110" s="181" t="s">
        <v>1369</v>
      </c>
      <c r="C110" s="181" t="s">
        <v>1370</v>
      </c>
      <c r="D110" s="327"/>
      <c r="E110" s="100"/>
      <c r="F110" s="100"/>
      <c r="G110" s="101" t="s">
        <v>630</v>
      </c>
      <c r="H110" s="100"/>
      <c r="I110" s="168">
        <v>171.98</v>
      </c>
      <c r="J110" s="168">
        <v>155.97999999999999</v>
      </c>
      <c r="K110" s="168">
        <v>194</v>
      </c>
      <c r="L110" s="242">
        <v>64</v>
      </c>
      <c r="M110" s="112">
        <v>175</v>
      </c>
      <c r="N110" s="113">
        <f t="shared" si="8"/>
        <v>111</v>
      </c>
      <c r="O110" s="114">
        <f t="shared" si="9"/>
        <v>0.36571428571428571</v>
      </c>
      <c r="P110" s="355">
        <v>50</v>
      </c>
      <c r="Q110" s="368">
        <v>50</v>
      </c>
      <c r="R110" s="368"/>
      <c r="S110" s="112">
        <f t="shared" si="17"/>
        <v>0</v>
      </c>
      <c r="T110" s="381">
        <v>50</v>
      </c>
      <c r="U110" s="402">
        <v>44509</v>
      </c>
      <c r="V110" s="112">
        <f>Q110-T110</f>
        <v>0</v>
      </c>
      <c r="W110" s="272">
        <v>50</v>
      </c>
      <c r="X110" s="112">
        <f>T110-W110</f>
        <v>0</v>
      </c>
    </row>
    <row r="111" spans="1:24" ht="11.25" customHeight="1" x14ac:dyDescent="0.2">
      <c r="A111" s="181" t="s">
        <v>1370</v>
      </c>
      <c r="B111" s="181" t="s">
        <v>1369</v>
      </c>
      <c r="C111" s="181" t="s">
        <v>1370</v>
      </c>
      <c r="D111" s="327"/>
      <c r="E111" s="100"/>
      <c r="F111" s="100"/>
      <c r="G111" s="101" t="s">
        <v>631</v>
      </c>
      <c r="H111" s="100"/>
      <c r="I111" s="170">
        <v>0</v>
      </c>
      <c r="J111" s="170">
        <v>0</v>
      </c>
      <c r="K111" s="170">
        <v>65</v>
      </c>
      <c r="L111" s="115">
        <v>0</v>
      </c>
      <c r="M111" s="112">
        <v>50</v>
      </c>
      <c r="N111" s="113">
        <f t="shared" si="8"/>
        <v>50</v>
      </c>
      <c r="O111" s="114">
        <f t="shared" si="9"/>
        <v>0</v>
      </c>
      <c r="P111" s="355">
        <v>0</v>
      </c>
      <c r="Q111" s="368">
        <v>0</v>
      </c>
      <c r="R111" s="368"/>
      <c r="S111" s="116">
        <f>P111-Q111</f>
        <v>0</v>
      </c>
      <c r="T111" s="381">
        <v>0</v>
      </c>
      <c r="U111" s="402">
        <v>44509</v>
      </c>
      <c r="V111" s="112">
        <f>Q111-T111</f>
        <v>0</v>
      </c>
      <c r="W111" s="272">
        <v>0</v>
      </c>
      <c r="X111" s="112">
        <f>T111-W111</f>
        <v>0</v>
      </c>
    </row>
    <row r="112" spans="1:24" ht="11.25" customHeight="1" x14ac:dyDescent="0.25">
      <c r="A112" s="181" t="s">
        <v>1394</v>
      </c>
      <c r="B112" s="181" t="s">
        <v>1369</v>
      </c>
      <c r="C112" s="181" t="s">
        <v>1371</v>
      </c>
      <c r="D112" s="327"/>
      <c r="E112" s="100"/>
      <c r="F112" s="100" t="s">
        <v>1395</v>
      </c>
      <c r="G112" s="100"/>
      <c r="H112" s="100"/>
      <c r="I112" s="165">
        <f>SUM(I103:I111)</f>
        <v>2115.94</v>
      </c>
      <c r="J112" s="165">
        <f>SUM(J103:J111)</f>
        <v>2855.98</v>
      </c>
      <c r="K112" s="165">
        <f>SUM(K103:K111)</f>
        <v>2997.56</v>
      </c>
      <c r="L112" s="106">
        <f>SUM(L103:L111)</f>
        <v>2746.51</v>
      </c>
      <c r="M112" s="107">
        <f>SUM(M103:M111)</f>
        <v>2966</v>
      </c>
      <c r="N112" s="257">
        <f t="shared" si="8"/>
        <v>219.48999999999978</v>
      </c>
      <c r="O112" s="258">
        <f t="shared" si="9"/>
        <v>0.92599797707349973</v>
      </c>
      <c r="P112" s="356">
        <f>SUM(P103:P111)</f>
        <v>2246.06</v>
      </c>
      <c r="Q112" s="369">
        <f>SUM(Q103:Q111)</f>
        <v>2246.06</v>
      </c>
      <c r="R112" s="138"/>
      <c r="S112" s="107">
        <f>P112-Q112</f>
        <v>0</v>
      </c>
      <c r="T112" s="382">
        <f>SUM(T103:T111)</f>
        <v>2246.06</v>
      </c>
      <c r="U112" s="402">
        <v>46742</v>
      </c>
      <c r="V112" s="107">
        <f>Q112-T112</f>
        <v>0</v>
      </c>
      <c r="W112" s="107">
        <f>SUM(W103:W111)</f>
        <v>2246.06</v>
      </c>
      <c r="X112" s="107">
        <f>T112-W112</f>
        <v>0</v>
      </c>
    </row>
    <row r="113" spans="1:24" ht="11.25" customHeight="1" x14ac:dyDescent="0.25">
      <c r="A113" s="181" t="s">
        <v>1370</v>
      </c>
      <c r="B113" s="181" t="s">
        <v>1369</v>
      </c>
      <c r="C113" s="181" t="s">
        <v>1370</v>
      </c>
      <c r="D113" s="327"/>
      <c r="E113" s="100"/>
      <c r="F113" s="100" t="s">
        <v>632</v>
      </c>
      <c r="G113" s="100"/>
      <c r="H113" s="100"/>
      <c r="I113" s="168"/>
      <c r="J113" s="168"/>
      <c r="K113" s="168"/>
      <c r="L113" s="115"/>
      <c r="M113" s="112"/>
      <c r="N113" s="113"/>
      <c r="O113" s="114"/>
      <c r="P113" s="355"/>
      <c r="Q113" s="368"/>
      <c r="R113" s="368"/>
      <c r="S113" s="112"/>
      <c r="T113" s="381"/>
      <c r="U113" s="402"/>
      <c r="V113" s="112"/>
      <c r="W113" s="233"/>
      <c r="X113" s="233"/>
    </row>
    <row r="114" spans="1:24" ht="11.25" customHeight="1" x14ac:dyDescent="0.25">
      <c r="A114" s="181" t="s">
        <v>1370</v>
      </c>
      <c r="B114" s="181" t="s">
        <v>1369</v>
      </c>
      <c r="C114" s="181" t="s">
        <v>1370</v>
      </c>
      <c r="D114" s="327"/>
      <c r="E114" s="100"/>
      <c r="F114" s="100"/>
      <c r="G114" s="101" t="s">
        <v>633</v>
      </c>
      <c r="H114" s="100"/>
      <c r="I114" s="168">
        <v>15900</v>
      </c>
      <c r="J114" s="168">
        <v>15900</v>
      </c>
      <c r="K114" s="168">
        <v>15900</v>
      </c>
      <c r="L114" s="115">
        <v>12125</v>
      </c>
      <c r="M114" s="233">
        <v>28000</v>
      </c>
      <c r="N114" s="113">
        <f t="shared" si="8"/>
        <v>15875</v>
      </c>
      <c r="O114" s="114">
        <f t="shared" si="9"/>
        <v>0.4330357142857143</v>
      </c>
      <c r="P114" s="355">
        <v>16250</v>
      </c>
      <c r="Q114" s="368">
        <v>16250</v>
      </c>
      <c r="R114" s="368"/>
      <c r="S114" s="112">
        <f t="shared" ref="S114:S115" si="19">P114-Q114</f>
        <v>0</v>
      </c>
      <c r="T114" s="381">
        <v>16250</v>
      </c>
      <c r="U114" s="402">
        <v>44474</v>
      </c>
      <c r="V114" s="112">
        <f>Q114-T114</f>
        <v>0</v>
      </c>
      <c r="W114" s="233">
        <v>16250</v>
      </c>
      <c r="X114" s="233">
        <f>T114-W114</f>
        <v>0</v>
      </c>
    </row>
    <row r="115" spans="1:24" ht="11.25" customHeight="1" x14ac:dyDescent="0.25">
      <c r="A115" s="181" t="s">
        <v>1370</v>
      </c>
      <c r="B115" s="181" t="s">
        <v>1369</v>
      </c>
      <c r="C115" s="181" t="s">
        <v>1370</v>
      </c>
      <c r="D115" s="327"/>
      <c r="E115" s="100"/>
      <c r="F115" s="100"/>
      <c r="G115" s="101" t="s">
        <v>634</v>
      </c>
      <c r="H115" s="100"/>
      <c r="I115" s="168">
        <v>4200</v>
      </c>
      <c r="J115" s="168">
        <v>4200</v>
      </c>
      <c r="K115" s="168">
        <v>2100</v>
      </c>
      <c r="L115" s="115">
        <v>0</v>
      </c>
      <c r="M115" s="233">
        <v>0</v>
      </c>
      <c r="N115" s="113">
        <f t="shared" si="8"/>
        <v>0</v>
      </c>
      <c r="O115" s="114" t="str">
        <f t="shared" si="9"/>
        <v>---</v>
      </c>
      <c r="P115" s="355">
        <v>0</v>
      </c>
      <c r="Q115" s="368">
        <v>0</v>
      </c>
      <c r="R115" s="368"/>
      <c r="S115" s="112">
        <f t="shared" si="19"/>
        <v>0</v>
      </c>
      <c r="T115" s="381">
        <v>0</v>
      </c>
      <c r="U115" s="402">
        <v>44474</v>
      </c>
      <c r="V115" s="112">
        <f>Q115-T115</f>
        <v>0</v>
      </c>
      <c r="W115" s="233">
        <f>S115-V115</f>
        <v>0</v>
      </c>
      <c r="X115" s="233">
        <f>T115-W115</f>
        <v>0</v>
      </c>
    </row>
    <row r="116" spans="1:24" ht="11.25" customHeight="1" x14ac:dyDescent="0.25">
      <c r="A116" s="181" t="s">
        <v>1370</v>
      </c>
      <c r="B116" s="181" t="s">
        <v>1369</v>
      </c>
      <c r="C116" s="181" t="s">
        <v>1370</v>
      </c>
      <c r="D116" s="327"/>
      <c r="E116" s="100"/>
      <c r="F116" s="100"/>
      <c r="G116" s="101" t="s">
        <v>635</v>
      </c>
      <c r="H116" s="100"/>
      <c r="I116" s="168"/>
      <c r="J116" s="168"/>
      <c r="K116" s="168">
        <v>0</v>
      </c>
      <c r="L116" s="115">
        <v>0</v>
      </c>
      <c r="M116" s="233">
        <v>0</v>
      </c>
      <c r="N116" s="259">
        <f t="shared" si="8"/>
        <v>0</v>
      </c>
      <c r="O116" s="260" t="str">
        <f t="shared" si="9"/>
        <v>---</v>
      </c>
      <c r="P116" s="355">
        <v>0</v>
      </c>
      <c r="Q116" s="368">
        <v>0</v>
      </c>
      <c r="R116" s="368"/>
      <c r="S116" s="116">
        <f>P116-Q116</f>
        <v>0</v>
      </c>
      <c r="T116" s="381">
        <v>0</v>
      </c>
      <c r="U116" s="402">
        <v>44474</v>
      </c>
      <c r="V116" s="116">
        <f>Q116-T116</f>
        <v>0</v>
      </c>
      <c r="W116" s="233">
        <f>S116-V116</f>
        <v>0</v>
      </c>
      <c r="X116" s="233">
        <f>T116-W116</f>
        <v>0</v>
      </c>
    </row>
    <row r="117" spans="1:24" ht="11.25" customHeight="1" x14ac:dyDescent="0.25">
      <c r="A117" s="181" t="s">
        <v>1394</v>
      </c>
      <c r="B117" s="181" t="s">
        <v>1369</v>
      </c>
      <c r="C117" s="181" t="s">
        <v>1371</v>
      </c>
      <c r="D117" s="327"/>
      <c r="E117" s="100"/>
      <c r="F117" s="100" t="s">
        <v>636</v>
      </c>
      <c r="G117" s="100"/>
      <c r="H117" s="100"/>
      <c r="I117" s="165">
        <f>SUM(I113:I116)</f>
        <v>20100</v>
      </c>
      <c r="J117" s="165">
        <f>SUM(J113:J116)</f>
        <v>20100</v>
      </c>
      <c r="K117" s="165">
        <f>SUM(K113:K116)</f>
        <v>18000</v>
      </c>
      <c r="L117" s="106">
        <f>SUM(L113:L116)</f>
        <v>12125</v>
      </c>
      <c r="M117" s="107">
        <f>SUM(M113:M116)</f>
        <v>28000</v>
      </c>
      <c r="N117" s="257">
        <f t="shared" si="8"/>
        <v>15875</v>
      </c>
      <c r="O117" s="258">
        <f t="shared" si="9"/>
        <v>0.4330357142857143</v>
      </c>
      <c r="P117" s="356">
        <f>SUM(P113:P116)</f>
        <v>16250</v>
      </c>
      <c r="Q117" s="369">
        <f>SUM(Q113:Q116)</f>
        <v>16250</v>
      </c>
      <c r="R117" s="138"/>
      <c r="S117" s="107">
        <f>P117-Q117</f>
        <v>0</v>
      </c>
      <c r="T117" s="382">
        <f>SUM(T113:T116)</f>
        <v>16250</v>
      </c>
      <c r="U117" s="402">
        <v>44474</v>
      </c>
      <c r="V117" s="112">
        <f>Q117-T117</f>
        <v>0</v>
      </c>
      <c r="W117" s="107">
        <f>SUM(W113:W116)</f>
        <v>16250</v>
      </c>
      <c r="X117" s="107">
        <f>T117-W117</f>
        <v>0</v>
      </c>
    </row>
    <row r="118" spans="1:24" ht="11.25" customHeight="1" x14ac:dyDescent="0.25">
      <c r="A118" s="181" t="s">
        <v>1370</v>
      </c>
      <c r="B118" s="181" t="s">
        <v>1397</v>
      </c>
      <c r="C118" s="181" t="s">
        <v>1370</v>
      </c>
      <c r="D118" s="327"/>
      <c r="E118" s="100"/>
      <c r="F118" s="100" t="s">
        <v>637</v>
      </c>
      <c r="G118" s="100"/>
      <c r="H118" s="100"/>
      <c r="I118" s="168"/>
      <c r="J118" s="168"/>
      <c r="K118" s="168"/>
      <c r="L118" s="115"/>
      <c r="M118" s="112"/>
      <c r="N118" s="113"/>
      <c r="O118" s="114"/>
      <c r="P118" s="355"/>
      <c r="Q118" s="368"/>
      <c r="R118" s="368"/>
      <c r="S118" s="112"/>
      <c r="T118" s="381"/>
      <c r="U118" s="402"/>
      <c r="V118" s="112"/>
      <c r="W118" s="233"/>
      <c r="X118" s="233"/>
    </row>
    <row r="119" spans="1:24" ht="11.25" customHeight="1" x14ac:dyDescent="0.2">
      <c r="A119" s="181" t="s">
        <v>1370</v>
      </c>
      <c r="B119" s="181" t="s">
        <v>1397</v>
      </c>
      <c r="C119" s="181" t="s">
        <v>1370</v>
      </c>
      <c r="D119" s="327"/>
      <c r="E119" s="100"/>
      <c r="F119" s="100"/>
      <c r="G119" s="101" t="s">
        <v>638</v>
      </c>
      <c r="H119" s="100"/>
      <c r="I119" s="168">
        <v>7744.06</v>
      </c>
      <c r="J119" s="168">
        <v>8508</v>
      </c>
      <c r="K119" s="168">
        <v>10475.120000000001</v>
      </c>
      <c r="L119" s="242">
        <v>15936.86</v>
      </c>
      <c r="M119" s="233">
        <v>17602</v>
      </c>
      <c r="N119" s="113">
        <f t="shared" ref="N119" si="20">M119-L119</f>
        <v>1665.1399999999994</v>
      </c>
      <c r="O119" s="114">
        <f t="shared" ref="O119" si="21">IF((M119=0),"---",(L119/M119))</f>
        <v>0.90540052266787874</v>
      </c>
      <c r="P119" s="355">
        <v>22217</v>
      </c>
      <c r="Q119" s="368">
        <v>22217</v>
      </c>
      <c r="R119" s="368"/>
      <c r="S119" s="112">
        <f t="shared" ref="S119" si="22">P119-Q119</f>
        <v>0</v>
      </c>
      <c r="T119" s="381">
        <v>18376</v>
      </c>
      <c r="U119" s="402">
        <v>44516</v>
      </c>
      <c r="V119" s="112">
        <f>Q119-T119</f>
        <v>3841</v>
      </c>
      <c r="W119" s="233">
        <v>22217</v>
      </c>
      <c r="X119" s="233">
        <f>T119-W119</f>
        <v>-3841</v>
      </c>
    </row>
    <row r="120" spans="1:24" ht="11.25" customHeight="1" x14ac:dyDescent="0.2">
      <c r="A120" s="181" t="s">
        <v>1370</v>
      </c>
      <c r="B120" s="181" t="s">
        <v>1397</v>
      </c>
      <c r="C120" s="181" t="s">
        <v>1370</v>
      </c>
      <c r="D120" s="327"/>
      <c r="E120" s="100"/>
      <c r="F120" s="100"/>
      <c r="G120" s="101" t="s">
        <v>639</v>
      </c>
      <c r="H120" s="100"/>
      <c r="I120" s="168">
        <v>35435.58</v>
      </c>
      <c r="J120" s="168">
        <v>36743.51</v>
      </c>
      <c r="K120" s="168">
        <v>38010.51</v>
      </c>
      <c r="L120" s="242">
        <v>38622.230000000003</v>
      </c>
      <c r="M120" s="233">
        <v>38557</v>
      </c>
      <c r="N120" s="113">
        <f t="shared" ref="N120:N192" si="23">M120-L120</f>
        <v>-65.230000000003201</v>
      </c>
      <c r="O120" s="114">
        <f t="shared" ref="O120:O192" si="24">IF((M120=0),"---",(L120/M120))</f>
        <v>1.0016917809995591</v>
      </c>
      <c r="P120" s="355">
        <v>40254</v>
      </c>
      <c r="Q120" s="368">
        <v>40254</v>
      </c>
      <c r="R120" s="368"/>
      <c r="S120" s="112">
        <f t="shared" ref="S120:S134" si="25">P120-Q120</f>
        <v>0</v>
      </c>
      <c r="T120" s="381">
        <v>40254</v>
      </c>
      <c r="U120" s="402">
        <v>44516</v>
      </c>
      <c r="V120" s="112">
        <f>Q120-T120</f>
        <v>0</v>
      </c>
      <c r="W120" s="233">
        <v>40254</v>
      </c>
      <c r="X120" s="233">
        <f>T120-W120</f>
        <v>0</v>
      </c>
    </row>
    <row r="121" spans="1:24" ht="11.25" customHeight="1" x14ac:dyDescent="0.2">
      <c r="A121" s="181" t="s">
        <v>1370</v>
      </c>
      <c r="B121" s="181" t="s">
        <v>1397</v>
      </c>
      <c r="C121" s="181" t="s">
        <v>1370</v>
      </c>
      <c r="D121" s="327"/>
      <c r="E121" s="100"/>
      <c r="F121" s="100"/>
      <c r="G121" s="297" t="s">
        <v>694</v>
      </c>
      <c r="H121" s="296"/>
      <c r="I121" s="295"/>
      <c r="J121" s="295"/>
      <c r="K121" s="167"/>
      <c r="L121" s="242"/>
      <c r="M121" s="233"/>
      <c r="N121" s="113"/>
      <c r="O121" s="114"/>
      <c r="P121" s="355">
        <v>0</v>
      </c>
      <c r="Q121" s="368">
        <v>0</v>
      </c>
      <c r="R121" s="368"/>
      <c r="S121" s="112">
        <f t="shared" ref="S121:S125" si="26">P121-Q121</f>
        <v>0</v>
      </c>
      <c r="T121" s="381">
        <v>0</v>
      </c>
      <c r="U121" s="402">
        <v>44557</v>
      </c>
      <c r="V121" s="112">
        <f>Q121-T121</f>
        <v>0</v>
      </c>
      <c r="W121" s="233">
        <v>0</v>
      </c>
      <c r="X121" s="233">
        <f>T121-W121</f>
        <v>0</v>
      </c>
    </row>
    <row r="122" spans="1:24" ht="11.25" customHeight="1" x14ac:dyDescent="0.2">
      <c r="A122" s="181" t="s">
        <v>1370</v>
      </c>
      <c r="B122" s="181" t="s">
        <v>1397</v>
      </c>
      <c r="C122" s="181" t="s">
        <v>1370</v>
      </c>
      <c r="D122" s="327"/>
      <c r="E122" s="100"/>
      <c r="F122" s="100"/>
      <c r="G122" s="297" t="s">
        <v>695</v>
      </c>
      <c r="H122" s="296"/>
      <c r="I122" s="295"/>
      <c r="J122" s="295"/>
      <c r="K122" s="167"/>
      <c r="L122" s="242"/>
      <c r="M122" s="233"/>
      <c r="N122" s="113"/>
      <c r="O122" s="114"/>
      <c r="P122" s="355">
        <v>0</v>
      </c>
      <c r="Q122" s="368">
        <v>0</v>
      </c>
      <c r="R122" s="368"/>
      <c r="S122" s="112">
        <f t="shared" si="26"/>
        <v>0</v>
      </c>
      <c r="T122" s="381">
        <v>0</v>
      </c>
      <c r="U122" s="402">
        <v>44557</v>
      </c>
      <c r="V122" s="112">
        <f>Q122-T122</f>
        <v>0</v>
      </c>
      <c r="W122" s="233">
        <v>0</v>
      </c>
      <c r="X122" s="233">
        <f>T122-W122</f>
        <v>0</v>
      </c>
    </row>
    <row r="123" spans="1:24" ht="11.25" customHeight="1" x14ac:dyDescent="0.2">
      <c r="A123" s="181" t="s">
        <v>1370</v>
      </c>
      <c r="B123" s="181" t="s">
        <v>1397</v>
      </c>
      <c r="C123" s="181" t="s">
        <v>1370</v>
      </c>
      <c r="D123" s="327"/>
      <c r="E123" s="100"/>
      <c r="F123" s="100"/>
      <c r="G123" s="297" t="s">
        <v>696</v>
      </c>
      <c r="H123" s="296"/>
      <c r="I123" s="295"/>
      <c r="J123" s="295"/>
      <c r="K123" s="167"/>
      <c r="L123" s="242"/>
      <c r="M123" s="233"/>
      <c r="N123" s="113"/>
      <c r="O123" s="114"/>
      <c r="P123" s="355">
        <v>0</v>
      </c>
      <c r="Q123" s="368">
        <v>0</v>
      </c>
      <c r="R123" s="368"/>
      <c r="S123" s="112">
        <f t="shared" si="26"/>
        <v>0</v>
      </c>
      <c r="T123" s="381">
        <v>0</v>
      </c>
      <c r="U123" s="402">
        <v>44557</v>
      </c>
      <c r="V123" s="112">
        <f>Q123-T123</f>
        <v>0</v>
      </c>
      <c r="W123" s="233">
        <v>0</v>
      </c>
      <c r="X123" s="233">
        <f>T123-W123</f>
        <v>0</v>
      </c>
    </row>
    <row r="124" spans="1:24" ht="11.25" customHeight="1" x14ac:dyDescent="0.2">
      <c r="A124" s="181" t="s">
        <v>1370</v>
      </c>
      <c r="B124" s="181" t="s">
        <v>1397</v>
      </c>
      <c r="C124" s="181" t="s">
        <v>1370</v>
      </c>
      <c r="D124" s="327"/>
      <c r="E124" s="100"/>
      <c r="F124" s="100"/>
      <c r="G124" s="297" t="s">
        <v>1133</v>
      </c>
      <c r="H124" s="296"/>
      <c r="I124" s="295"/>
      <c r="J124" s="295"/>
      <c r="K124" s="167"/>
      <c r="L124" s="242"/>
      <c r="M124" s="233"/>
      <c r="N124" s="113"/>
      <c r="O124" s="114"/>
      <c r="P124" s="355">
        <v>4779</v>
      </c>
      <c r="Q124" s="368">
        <v>4779</v>
      </c>
      <c r="R124" s="368"/>
      <c r="S124" s="112">
        <f t="shared" si="26"/>
        <v>0</v>
      </c>
      <c r="T124" s="381">
        <f>('Formula variables'!$D$8)*(SUM(T119:T120))</f>
        <v>4485.1949999999997</v>
      </c>
      <c r="U124" s="402">
        <v>44557</v>
      </c>
      <c r="V124" s="112">
        <f>Q124-T124</f>
        <v>293.80500000000029</v>
      </c>
      <c r="W124" s="233">
        <v>4779</v>
      </c>
      <c r="X124" s="233">
        <f>T124-W124</f>
        <v>-293.80500000000029</v>
      </c>
    </row>
    <row r="125" spans="1:24" ht="11.25" customHeight="1" x14ac:dyDescent="0.2">
      <c r="A125" s="181" t="s">
        <v>1370</v>
      </c>
      <c r="B125" s="181" t="s">
        <v>1397</v>
      </c>
      <c r="C125" s="181" t="s">
        <v>1370</v>
      </c>
      <c r="D125" s="327"/>
      <c r="E125" s="100"/>
      <c r="F125" s="100"/>
      <c r="G125" s="297" t="s">
        <v>697</v>
      </c>
      <c r="H125" s="296"/>
      <c r="I125" s="295"/>
      <c r="J125" s="295"/>
      <c r="K125" s="167"/>
      <c r="L125" s="242"/>
      <c r="M125" s="233"/>
      <c r="N125" s="113"/>
      <c r="O125" s="114"/>
      <c r="P125" s="355">
        <v>0</v>
      </c>
      <c r="Q125" s="368">
        <v>0</v>
      </c>
      <c r="R125" s="368"/>
      <c r="S125" s="112">
        <f t="shared" si="26"/>
        <v>0</v>
      </c>
      <c r="T125" s="381">
        <v>0</v>
      </c>
      <c r="U125" s="402">
        <v>44557</v>
      </c>
      <c r="V125" s="112">
        <f>Q125-T125</f>
        <v>0</v>
      </c>
      <c r="W125" s="233">
        <v>0</v>
      </c>
      <c r="X125" s="233">
        <f>T125-W125</f>
        <v>0</v>
      </c>
    </row>
    <row r="126" spans="1:24" ht="11.25" customHeight="1" x14ac:dyDescent="0.2">
      <c r="A126" s="181" t="s">
        <v>1370</v>
      </c>
      <c r="B126" s="181" t="s">
        <v>1397</v>
      </c>
      <c r="C126" s="181" t="s">
        <v>1370</v>
      </c>
      <c r="D126" s="327"/>
      <c r="E126" s="100"/>
      <c r="F126" s="100"/>
      <c r="G126" s="101" t="s">
        <v>640</v>
      </c>
      <c r="H126" s="100"/>
      <c r="I126" s="168">
        <v>2560</v>
      </c>
      <c r="J126" s="168">
        <v>2060</v>
      </c>
      <c r="K126" s="168">
        <v>2146.3000000000002</v>
      </c>
      <c r="L126" s="242">
        <v>1970</v>
      </c>
      <c r="M126" s="233">
        <v>3200</v>
      </c>
      <c r="N126" s="113">
        <f t="shared" si="23"/>
        <v>1230</v>
      </c>
      <c r="O126" s="114">
        <f t="shared" si="24"/>
        <v>0.61562499999999998</v>
      </c>
      <c r="P126" s="355">
        <v>3520</v>
      </c>
      <c r="Q126" s="368">
        <v>3520</v>
      </c>
      <c r="R126" s="368"/>
      <c r="S126" s="112">
        <f t="shared" si="25"/>
        <v>0</v>
      </c>
      <c r="T126" s="381">
        <v>3520</v>
      </c>
      <c r="U126" s="402">
        <v>44516</v>
      </c>
      <c r="V126" s="112">
        <f>Q126-T126</f>
        <v>0</v>
      </c>
      <c r="W126" s="233">
        <v>3520</v>
      </c>
      <c r="X126" s="233">
        <f>T126-W126</f>
        <v>0</v>
      </c>
    </row>
    <row r="127" spans="1:24" ht="11.25" customHeight="1" x14ac:dyDescent="0.2">
      <c r="A127" s="181" t="s">
        <v>1370</v>
      </c>
      <c r="B127" s="181" t="s">
        <v>1397</v>
      </c>
      <c r="C127" s="181" t="s">
        <v>1370</v>
      </c>
      <c r="D127" s="327"/>
      <c r="E127" s="100"/>
      <c r="F127" s="100"/>
      <c r="G127" s="101" t="s">
        <v>641</v>
      </c>
      <c r="H127" s="100"/>
      <c r="I127" s="168">
        <v>3006.55</v>
      </c>
      <c r="J127" s="168">
        <v>5611.12</v>
      </c>
      <c r="K127" s="168">
        <v>3999.56</v>
      </c>
      <c r="L127" s="242">
        <v>3280.28</v>
      </c>
      <c r="M127" s="233">
        <v>3600</v>
      </c>
      <c r="N127" s="113">
        <f t="shared" si="23"/>
        <v>319.7199999999998</v>
      </c>
      <c r="O127" s="114">
        <f t="shared" si="24"/>
        <v>0.91118888888888894</v>
      </c>
      <c r="P127" s="355">
        <v>3780</v>
      </c>
      <c r="Q127" s="368">
        <v>3780</v>
      </c>
      <c r="R127" s="368"/>
      <c r="S127" s="112">
        <f t="shared" si="25"/>
        <v>0</v>
      </c>
      <c r="T127" s="381">
        <v>3780</v>
      </c>
      <c r="U127" s="402">
        <v>44516</v>
      </c>
      <c r="V127" s="112">
        <f>Q127-T127</f>
        <v>0</v>
      </c>
      <c r="W127" s="233">
        <v>3780</v>
      </c>
      <c r="X127" s="233">
        <f>T127-W127</f>
        <v>0</v>
      </c>
    </row>
    <row r="128" spans="1:24" ht="11.25" customHeight="1" x14ac:dyDescent="0.2">
      <c r="A128" s="181" t="s">
        <v>1370</v>
      </c>
      <c r="B128" s="181" t="s">
        <v>1397</v>
      </c>
      <c r="C128" s="181" t="s">
        <v>1370</v>
      </c>
      <c r="D128" s="327"/>
      <c r="E128" s="100"/>
      <c r="F128" s="100"/>
      <c r="G128" s="101" t="s">
        <v>642</v>
      </c>
      <c r="H128" s="100"/>
      <c r="I128" s="168">
        <v>70</v>
      </c>
      <c r="J128" s="168">
        <v>0</v>
      </c>
      <c r="K128" s="168">
        <v>20</v>
      </c>
      <c r="L128" s="242">
        <v>50</v>
      </c>
      <c r="M128" s="233">
        <v>150</v>
      </c>
      <c r="N128" s="113">
        <f t="shared" si="23"/>
        <v>100</v>
      </c>
      <c r="O128" s="114">
        <f t="shared" si="24"/>
        <v>0.33333333333333331</v>
      </c>
      <c r="P128" s="355">
        <v>150</v>
      </c>
      <c r="Q128" s="368">
        <v>150</v>
      </c>
      <c r="R128" s="368"/>
      <c r="S128" s="112">
        <f t="shared" si="25"/>
        <v>0</v>
      </c>
      <c r="T128" s="381">
        <v>150</v>
      </c>
      <c r="U128" s="402">
        <v>44516</v>
      </c>
      <c r="V128" s="112">
        <f>Q128-T128</f>
        <v>0</v>
      </c>
      <c r="W128" s="233">
        <v>150</v>
      </c>
      <c r="X128" s="233">
        <f>T128-W128</f>
        <v>0</v>
      </c>
    </row>
    <row r="129" spans="1:24" ht="11.25" customHeight="1" x14ac:dyDescent="0.2">
      <c r="A129" s="181" t="s">
        <v>1370</v>
      </c>
      <c r="B129" s="181" t="s">
        <v>1397</v>
      </c>
      <c r="C129" s="181" t="s">
        <v>1370</v>
      </c>
      <c r="D129" s="327"/>
      <c r="E129" s="100"/>
      <c r="F129" s="100"/>
      <c r="G129" s="101" t="s">
        <v>643</v>
      </c>
      <c r="H129" s="100"/>
      <c r="I129" s="168">
        <v>888.62</v>
      </c>
      <c r="J129" s="168">
        <v>447.68</v>
      </c>
      <c r="K129" s="168">
        <v>518.4</v>
      </c>
      <c r="L129" s="242">
        <v>829.2</v>
      </c>
      <c r="M129" s="233">
        <v>730</v>
      </c>
      <c r="N129" s="113">
        <f t="shared" si="23"/>
        <v>-99.200000000000045</v>
      </c>
      <c r="O129" s="114">
        <f t="shared" si="24"/>
        <v>1.1358904109589041</v>
      </c>
      <c r="P129" s="355">
        <v>1000</v>
      </c>
      <c r="Q129" s="368">
        <v>1000</v>
      </c>
      <c r="R129" s="368"/>
      <c r="S129" s="112">
        <f t="shared" si="25"/>
        <v>0</v>
      </c>
      <c r="T129" s="381">
        <v>1000</v>
      </c>
      <c r="U129" s="402">
        <v>44516</v>
      </c>
      <c r="V129" s="112">
        <f>Q129-T129</f>
        <v>0</v>
      </c>
      <c r="W129" s="233">
        <v>1000</v>
      </c>
      <c r="X129" s="233">
        <f>T129-W129</f>
        <v>0</v>
      </c>
    </row>
    <row r="130" spans="1:24" ht="11.25" customHeight="1" x14ac:dyDescent="0.2">
      <c r="A130" s="181" t="s">
        <v>1370</v>
      </c>
      <c r="B130" s="181" t="s">
        <v>1397</v>
      </c>
      <c r="C130" s="181" t="s">
        <v>1370</v>
      </c>
      <c r="D130" s="327"/>
      <c r="E130" s="100"/>
      <c r="F130" s="100"/>
      <c r="G130" s="101" t="s">
        <v>644</v>
      </c>
      <c r="H130" s="100"/>
      <c r="I130" s="168">
        <v>3514.02</v>
      </c>
      <c r="J130" s="168">
        <v>3964.9</v>
      </c>
      <c r="K130" s="168">
        <v>1523.1</v>
      </c>
      <c r="L130" s="242">
        <v>981.07</v>
      </c>
      <c r="M130" s="233">
        <v>3600</v>
      </c>
      <c r="N130" s="113">
        <f t="shared" si="23"/>
        <v>2618.9299999999998</v>
      </c>
      <c r="O130" s="114">
        <f t="shared" si="24"/>
        <v>0.27251944444444448</v>
      </c>
      <c r="P130" s="355">
        <v>3600</v>
      </c>
      <c r="Q130" s="368">
        <v>3600</v>
      </c>
      <c r="R130" s="368"/>
      <c r="S130" s="112">
        <f t="shared" si="25"/>
        <v>0</v>
      </c>
      <c r="T130" s="381">
        <v>3600</v>
      </c>
      <c r="U130" s="402">
        <v>44516</v>
      </c>
      <c r="V130" s="112">
        <f>Q130-T130</f>
        <v>0</v>
      </c>
      <c r="W130" s="233">
        <v>3600</v>
      </c>
      <c r="X130" s="233">
        <f>T130-W130</f>
        <v>0</v>
      </c>
    </row>
    <row r="131" spans="1:24" ht="11.25" customHeight="1" x14ac:dyDescent="0.2">
      <c r="A131" s="181" t="s">
        <v>1370</v>
      </c>
      <c r="B131" s="181" t="s">
        <v>1397</v>
      </c>
      <c r="C131" s="181" t="s">
        <v>1370</v>
      </c>
      <c r="D131" s="327"/>
      <c r="E131" s="100"/>
      <c r="F131" s="100"/>
      <c r="G131" s="101" t="s">
        <v>645</v>
      </c>
      <c r="H131" s="100"/>
      <c r="I131" s="168">
        <v>376.5</v>
      </c>
      <c r="J131" s="168">
        <v>881</v>
      </c>
      <c r="K131" s="168">
        <v>0</v>
      </c>
      <c r="L131" s="242">
        <v>0</v>
      </c>
      <c r="M131" s="233">
        <v>650</v>
      </c>
      <c r="N131" s="113">
        <f t="shared" si="23"/>
        <v>650</v>
      </c>
      <c r="O131" s="114">
        <f t="shared" si="24"/>
        <v>0</v>
      </c>
      <c r="P131" s="355">
        <v>650</v>
      </c>
      <c r="Q131" s="368">
        <v>650</v>
      </c>
      <c r="R131" s="368"/>
      <c r="S131" s="112">
        <f t="shared" si="25"/>
        <v>0</v>
      </c>
      <c r="T131" s="381">
        <v>650</v>
      </c>
      <c r="U131" s="402">
        <v>44516</v>
      </c>
      <c r="V131" s="112">
        <f>Q131-T131</f>
        <v>0</v>
      </c>
      <c r="W131" s="233">
        <v>650</v>
      </c>
      <c r="X131" s="233">
        <f>T131-W131</f>
        <v>0</v>
      </c>
    </row>
    <row r="132" spans="1:24" ht="11.25" customHeight="1" x14ac:dyDescent="0.2">
      <c r="A132" s="181" t="s">
        <v>1370</v>
      </c>
      <c r="B132" s="181" t="s">
        <v>1397</v>
      </c>
      <c r="C132" s="181" t="s">
        <v>1370</v>
      </c>
      <c r="D132" s="327"/>
      <c r="E132" s="100"/>
      <c r="F132" s="100"/>
      <c r="G132" s="101" t="s">
        <v>646</v>
      </c>
      <c r="H132" s="100"/>
      <c r="I132" s="168">
        <v>106.95</v>
      </c>
      <c r="J132" s="168">
        <v>177.75</v>
      </c>
      <c r="K132" s="168">
        <v>24.94</v>
      </c>
      <c r="L132" s="242">
        <v>0</v>
      </c>
      <c r="M132" s="233">
        <v>200</v>
      </c>
      <c r="N132" s="113">
        <f t="shared" si="23"/>
        <v>200</v>
      </c>
      <c r="O132" s="114">
        <f t="shared" si="24"/>
        <v>0</v>
      </c>
      <c r="P132" s="355">
        <v>300</v>
      </c>
      <c r="Q132" s="368">
        <v>300</v>
      </c>
      <c r="R132" s="368"/>
      <c r="S132" s="112">
        <f t="shared" si="25"/>
        <v>0</v>
      </c>
      <c r="T132" s="381">
        <v>300</v>
      </c>
      <c r="U132" s="402">
        <v>44516</v>
      </c>
      <c r="V132" s="112">
        <f>Q132-T132</f>
        <v>0</v>
      </c>
      <c r="W132" s="233">
        <v>300</v>
      </c>
      <c r="X132" s="233">
        <f>T132-W132</f>
        <v>0</v>
      </c>
    </row>
    <row r="133" spans="1:24" ht="11.25" customHeight="1" x14ac:dyDescent="0.2">
      <c r="A133" s="181" t="s">
        <v>1370</v>
      </c>
      <c r="B133" s="181" t="s">
        <v>1397</v>
      </c>
      <c r="C133" s="181" t="s">
        <v>1370</v>
      </c>
      <c r="D133" s="327"/>
      <c r="E133" s="100"/>
      <c r="F133" s="100"/>
      <c r="G133" s="101" t="s">
        <v>647</v>
      </c>
      <c r="H133" s="100"/>
      <c r="I133" s="168">
        <v>90</v>
      </c>
      <c r="J133" s="168">
        <v>25</v>
      </c>
      <c r="K133" s="168">
        <v>0</v>
      </c>
      <c r="L133" s="242">
        <v>0</v>
      </c>
      <c r="M133" s="233">
        <v>100</v>
      </c>
      <c r="N133" s="113">
        <f t="shared" si="23"/>
        <v>100</v>
      </c>
      <c r="O133" s="114">
        <f t="shared" si="24"/>
        <v>0</v>
      </c>
      <c r="P133" s="355">
        <v>100</v>
      </c>
      <c r="Q133" s="368">
        <v>100</v>
      </c>
      <c r="R133" s="368"/>
      <c r="S133" s="112">
        <f t="shared" si="25"/>
        <v>0</v>
      </c>
      <c r="T133" s="381">
        <v>100</v>
      </c>
      <c r="U133" s="402">
        <v>44516</v>
      </c>
      <c r="V133" s="112">
        <f>Q133-T133</f>
        <v>0</v>
      </c>
      <c r="W133" s="233">
        <v>100</v>
      </c>
      <c r="X133" s="233">
        <f>T133-W133</f>
        <v>0</v>
      </c>
    </row>
    <row r="134" spans="1:24" ht="11.25" customHeight="1" x14ac:dyDescent="0.2">
      <c r="A134" s="181" t="s">
        <v>1370</v>
      </c>
      <c r="B134" s="181" t="s">
        <v>1397</v>
      </c>
      <c r="C134" s="181" t="s">
        <v>1370</v>
      </c>
      <c r="D134" s="327"/>
      <c r="E134" s="100"/>
      <c r="F134" s="100"/>
      <c r="G134" s="101" t="s">
        <v>648</v>
      </c>
      <c r="H134" s="100"/>
      <c r="I134" s="168">
        <v>388.79</v>
      </c>
      <c r="J134" s="168">
        <v>439.45</v>
      </c>
      <c r="K134" s="168">
        <v>517.95000000000005</v>
      </c>
      <c r="L134" s="242">
        <v>306.29000000000002</v>
      </c>
      <c r="M134" s="233">
        <v>600</v>
      </c>
      <c r="N134" s="113">
        <f t="shared" si="23"/>
        <v>293.70999999999998</v>
      </c>
      <c r="O134" s="114">
        <f t="shared" si="24"/>
        <v>0.5104833333333334</v>
      </c>
      <c r="P134" s="355">
        <v>600</v>
      </c>
      <c r="Q134" s="368">
        <v>600</v>
      </c>
      <c r="R134" s="368"/>
      <c r="S134" s="112">
        <f t="shared" si="25"/>
        <v>0</v>
      </c>
      <c r="T134" s="381">
        <v>600</v>
      </c>
      <c r="U134" s="402">
        <v>44516</v>
      </c>
      <c r="V134" s="112">
        <f>Q134-T134</f>
        <v>0</v>
      </c>
      <c r="W134" s="233">
        <v>600</v>
      </c>
      <c r="X134" s="233">
        <f>T134-W134</f>
        <v>0</v>
      </c>
    </row>
    <row r="135" spans="1:24" ht="11.25" customHeight="1" x14ac:dyDescent="0.25">
      <c r="A135" s="181" t="s">
        <v>1394</v>
      </c>
      <c r="B135" s="181" t="s">
        <v>1397</v>
      </c>
      <c r="C135" s="181" t="s">
        <v>1371</v>
      </c>
      <c r="D135" s="327"/>
      <c r="E135" s="100"/>
      <c r="F135" s="100" t="s">
        <v>649</v>
      </c>
      <c r="G135" s="100"/>
      <c r="H135" s="100"/>
      <c r="I135" s="165">
        <f>SUM(I118:I134)</f>
        <v>54181.07</v>
      </c>
      <c r="J135" s="165">
        <f>SUM(J118:J134)</f>
        <v>58858.41</v>
      </c>
      <c r="K135" s="165">
        <f>SUM(K118:K134)</f>
        <v>57235.880000000005</v>
      </c>
      <c r="L135" s="106">
        <f>SUM(L118:L134)</f>
        <v>61975.93</v>
      </c>
      <c r="M135" s="107">
        <f>SUM(M118:M134)</f>
        <v>68989</v>
      </c>
      <c r="N135" s="257">
        <f t="shared" si="23"/>
        <v>7013.07</v>
      </c>
      <c r="O135" s="258">
        <f t="shared" si="24"/>
        <v>0.89834509849396282</v>
      </c>
      <c r="P135" s="356">
        <f>SUM(P118:P134)</f>
        <v>80950</v>
      </c>
      <c r="Q135" s="369">
        <f>SUM(Q118:Q134)</f>
        <v>80950</v>
      </c>
      <c r="R135" s="138"/>
      <c r="S135" s="107">
        <f>P135-Q135</f>
        <v>0</v>
      </c>
      <c r="T135" s="382">
        <f>SUM(T118:T134)</f>
        <v>76815.195000000007</v>
      </c>
      <c r="U135" s="402">
        <v>44557</v>
      </c>
      <c r="V135" s="107">
        <f>Q135-T135</f>
        <v>4134.804999999993</v>
      </c>
      <c r="W135" s="107">
        <f>SUM(W118:W134)</f>
        <v>80950</v>
      </c>
      <c r="X135" s="107">
        <f>T135-W135</f>
        <v>-4134.804999999993</v>
      </c>
    </row>
    <row r="136" spans="1:24" ht="11.25" customHeight="1" x14ac:dyDescent="0.25">
      <c r="A136" s="181" t="s">
        <v>1370</v>
      </c>
      <c r="B136" s="181" t="s">
        <v>1398</v>
      </c>
      <c r="C136" s="181" t="s">
        <v>1370</v>
      </c>
      <c r="D136" s="327"/>
      <c r="E136" s="100"/>
      <c r="F136" s="100" t="s">
        <v>650</v>
      </c>
      <c r="G136" s="100"/>
      <c r="H136" s="100"/>
      <c r="I136" s="168"/>
      <c r="J136" s="168"/>
      <c r="K136" s="168"/>
      <c r="L136" s="115"/>
      <c r="M136" s="112"/>
      <c r="N136" s="113"/>
      <c r="O136" s="114"/>
      <c r="P136" s="355"/>
      <c r="Q136" s="368"/>
      <c r="R136" s="368"/>
      <c r="S136" s="112"/>
      <c r="T136" s="381"/>
      <c r="U136" s="402"/>
      <c r="V136" s="112"/>
      <c r="W136" s="233"/>
      <c r="X136" s="233"/>
    </row>
    <row r="137" spans="1:24" ht="11.25" customHeight="1" x14ac:dyDescent="0.2">
      <c r="A137" s="181" t="s">
        <v>1370</v>
      </c>
      <c r="B137" s="181" t="s">
        <v>1398</v>
      </c>
      <c r="C137" s="181" t="s">
        <v>1370</v>
      </c>
      <c r="D137" s="327"/>
      <c r="E137" s="100"/>
      <c r="F137" s="100"/>
      <c r="G137" s="101" t="s">
        <v>651</v>
      </c>
      <c r="H137" s="100"/>
      <c r="I137" s="168">
        <v>2109.66</v>
      </c>
      <c r="J137" s="168">
        <v>2169.71</v>
      </c>
      <c r="K137" s="168">
        <v>2202.6</v>
      </c>
      <c r="L137" s="242">
        <v>2251.17</v>
      </c>
      <c r="M137" s="233">
        <v>2243</v>
      </c>
      <c r="N137" s="113">
        <f t="shared" si="23"/>
        <v>-8.1700000000000728</v>
      </c>
      <c r="O137" s="114">
        <f t="shared" si="24"/>
        <v>1.003642443156487</v>
      </c>
      <c r="P137" s="355">
        <v>2342</v>
      </c>
      <c r="Q137" s="368">
        <v>2342</v>
      </c>
      <c r="R137" s="368"/>
      <c r="S137" s="112">
        <f t="shared" ref="S137:S149" si="27">P137-Q137</f>
        <v>0</v>
      </c>
      <c r="T137" s="144">
        <v>2342</v>
      </c>
      <c r="U137" s="402">
        <v>44530</v>
      </c>
      <c r="V137" s="112">
        <f>Q137-T137</f>
        <v>0</v>
      </c>
      <c r="W137" s="233">
        <v>2342</v>
      </c>
      <c r="X137" s="233">
        <f>T137-W137</f>
        <v>0</v>
      </c>
    </row>
    <row r="138" spans="1:24" ht="11.25" customHeight="1" x14ac:dyDescent="0.2">
      <c r="A138" s="181" t="s">
        <v>1370</v>
      </c>
      <c r="B138" s="181" t="s">
        <v>1398</v>
      </c>
      <c r="C138" s="181" t="s">
        <v>1370</v>
      </c>
      <c r="D138" s="327"/>
      <c r="E138" s="100"/>
      <c r="F138" s="100"/>
      <c r="G138" s="101" t="s">
        <v>652</v>
      </c>
      <c r="H138" s="100"/>
      <c r="I138" s="168">
        <v>6144.96</v>
      </c>
      <c r="J138" s="168">
        <v>6318.92</v>
      </c>
      <c r="K138" s="168">
        <v>6429.84</v>
      </c>
      <c r="L138" s="242">
        <v>6988.62</v>
      </c>
      <c r="M138" s="233">
        <v>6533</v>
      </c>
      <c r="N138" s="113">
        <f t="shared" si="23"/>
        <v>-455.61999999999989</v>
      </c>
      <c r="O138" s="114">
        <f t="shared" si="24"/>
        <v>1.0697413133323128</v>
      </c>
      <c r="P138" s="355">
        <v>12000</v>
      </c>
      <c r="Q138" s="368">
        <v>12000</v>
      </c>
      <c r="R138" s="368"/>
      <c r="S138" s="112">
        <f t="shared" si="27"/>
        <v>0</v>
      </c>
      <c r="T138" s="144">
        <v>12000</v>
      </c>
      <c r="U138" s="402">
        <v>44530</v>
      </c>
      <c r="V138" s="112">
        <f>Q138-T138</f>
        <v>0</v>
      </c>
      <c r="W138" s="233">
        <v>12000</v>
      </c>
      <c r="X138" s="233">
        <f>T138-W138</f>
        <v>0</v>
      </c>
    </row>
    <row r="139" spans="1:24" ht="11.25" customHeight="1" x14ac:dyDescent="0.2">
      <c r="A139" s="181" t="s">
        <v>1370</v>
      </c>
      <c r="B139" s="181" t="s">
        <v>1398</v>
      </c>
      <c r="C139" s="181" t="s">
        <v>1370</v>
      </c>
      <c r="D139" s="327"/>
      <c r="E139" s="100"/>
      <c r="F139" s="100"/>
      <c r="G139" s="297" t="s">
        <v>694</v>
      </c>
      <c r="H139" s="296"/>
      <c r="I139" s="295"/>
      <c r="J139" s="295"/>
      <c r="K139" s="167"/>
      <c r="L139" s="115"/>
      <c r="M139" s="233"/>
      <c r="N139" s="113"/>
      <c r="O139" s="114"/>
      <c r="P139" s="355">
        <v>0</v>
      </c>
      <c r="Q139" s="368">
        <v>0</v>
      </c>
      <c r="R139" s="368"/>
      <c r="S139" s="112">
        <f t="shared" ref="S139:S143" si="28">P139-Q139</f>
        <v>0</v>
      </c>
      <c r="T139" s="381">
        <v>0</v>
      </c>
      <c r="U139" s="402">
        <v>44557</v>
      </c>
      <c r="V139" s="112">
        <f>Q139-T139</f>
        <v>0</v>
      </c>
      <c r="W139" s="407">
        <v>0</v>
      </c>
      <c r="X139" s="233">
        <f>T139-W139</f>
        <v>0</v>
      </c>
    </row>
    <row r="140" spans="1:24" ht="11.25" customHeight="1" x14ac:dyDescent="0.2">
      <c r="A140" s="181" t="s">
        <v>1370</v>
      </c>
      <c r="B140" s="181" t="s">
        <v>1398</v>
      </c>
      <c r="C140" s="181" t="s">
        <v>1370</v>
      </c>
      <c r="D140" s="327"/>
      <c r="E140" s="100"/>
      <c r="F140" s="100"/>
      <c r="G140" s="297" t="s">
        <v>695</v>
      </c>
      <c r="H140" s="296"/>
      <c r="I140" s="295"/>
      <c r="J140" s="295"/>
      <c r="K140" s="167"/>
      <c r="L140" s="115"/>
      <c r="M140" s="233"/>
      <c r="N140" s="113"/>
      <c r="O140" s="114"/>
      <c r="P140" s="355">
        <v>0</v>
      </c>
      <c r="Q140" s="368">
        <v>0</v>
      </c>
      <c r="R140" s="368"/>
      <c r="S140" s="112">
        <f t="shared" si="28"/>
        <v>0</v>
      </c>
      <c r="T140" s="381">
        <v>0</v>
      </c>
      <c r="U140" s="402">
        <v>44557</v>
      </c>
      <c r="V140" s="112">
        <f>Q140-T140</f>
        <v>0</v>
      </c>
      <c r="W140" s="407">
        <v>0</v>
      </c>
      <c r="X140" s="233">
        <f>T140-W140</f>
        <v>0</v>
      </c>
    </row>
    <row r="141" spans="1:24" ht="11.25" customHeight="1" x14ac:dyDescent="0.2">
      <c r="A141" s="181" t="s">
        <v>1370</v>
      </c>
      <c r="B141" s="181" t="s">
        <v>1398</v>
      </c>
      <c r="C141" s="181" t="s">
        <v>1370</v>
      </c>
      <c r="D141" s="327"/>
      <c r="E141" s="100"/>
      <c r="F141" s="100"/>
      <c r="G141" s="297" t="s">
        <v>696</v>
      </c>
      <c r="H141" s="296"/>
      <c r="I141" s="295"/>
      <c r="J141" s="295"/>
      <c r="K141" s="167"/>
      <c r="L141" s="115"/>
      <c r="M141" s="233"/>
      <c r="N141" s="113"/>
      <c r="O141" s="114"/>
      <c r="P141" s="355">
        <v>0</v>
      </c>
      <c r="Q141" s="368">
        <v>0</v>
      </c>
      <c r="R141" s="368"/>
      <c r="S141" s="112">
        <f t="shared" si="28"/>
        <v>0</v>
      </c>
      <c r="T141" s="381">
        <v>0</v>
      </c>
      <c r="U141" s="402">
        <v>44557</v>
      </c>
      <c r="V141" s="112">
        <f>Q141-T141</f>
        <v>0</v>
      </c>
      <c r="W141" s="407">
        <v>0</v>
      </c>
      <c r="X141" s="233">
        <f>T141-W141</f>
        <v>0</v>
      </c>
    </row>
    <row r="142" spans="1:24" ht="11.25" customHeight="1" x14ac:dyDescent="0.25">
      <c r="A142" s="181" t="s">
        <v>1370</v>
      </c>
      <c r="B142" s="181" t="s">
        <v>1398</v>
      </c>
      <c r="C142" s="181" t="s">
        <v>1370</v>
      </c>
      <c r="D142" s="327"/>
      <c r="E142" s="100"/>
      <c r="F142" s="100"/>
      <c r="G142" s="297" t="s">
        <v>1133</v>
      </c>
      <c r="H142" s="296"/>
      <c r="I142" s="295"/>
      <c r="J142" s="295"/>
      <c r="K142" s="167"/>
      <c r="L142" s="115"/>
      <c r="M142" s="233"/>
      <c r="N142" s="113"/>
      <c r="O142" s="114"/>
      <c r="P142" s="355">
        <v>1097</v>
      </c>
      <c r="Q142" s="368">
        <v>1097</v>
      </c>
      <c r="R142" s="368"/>
      <c r="S142" s="112">
        <f t="shared" si="28"/>
        <v>0</v>
      </c>
      <c r="T142" s="381">
        <f>('Formula variables'!$D$8)*(SUM(T137:T138))</f>
        <v>1097.163</v>
      </c>
      <c r="U142" s="402">
        <v>44557</v>
      </c>
      <c r="V142" s="112">
        <f>Q142-T142</f>
        <v>-0.16300000000001091</v>
      </c>
      <c r="W142" s="233">
        <v>1097</v>
      </c>
      <c r="X142" s="233">
        <f>T142-W142</f>
        <v>0.16300000000001091</v>
      </c>
    </row>
    <row r="143" spans="1:24" ht="11.25" customHeight="1" x14ac:dyDescent="0.2">
      <c r="A143" s="181" t="s">
        <v>1370</v>
      </c>
      <c r="B143" s="181" t="s">
        <v>1398</v>
      </c>
      <c r="C143" s="181" t="s">
        <v>1370</v>
      </c>
      <c r="D143" s="327"/>
      <c r="E143" s="100"/>
      <c r="F143" s="100"/>
      <c r="G143" s="297" t="s">
        <v>697</v>
      </c>
      <c r="H143" s="296"/>
      <c r="I143" s="295"/>
      <c r="J143" s="295"/>
      <c r="K143" s="167"/>
      <c r="L143" s="115"/>
      <c r="M143" s="233"/>
      <c r="N143" s="113"/>
      <c r="O143" s="114"/>
      <c r="P143" s="355">
        <v>0</v>
      </c>
      <c r="Q143" s="368">
        <v>0</v>
      </c>
      <c r="R143" s="368"/>
      <c r="S143" s="112">
        <f t="shared" si="28"/>
        <v>0</v>
      </c>
      <c r="T143" s="381">
        <v>0</v>
      </c>
      <c r="U143" s="402">
        <v>44557</v>
      </c>
      <c r="V143" s="112">
        <f>Q143-T143</f>
        <v>0</v>
      </c>
      <c r="W143" s="407">
        <v>0</v>
      </c>
      <c r="X143" s="233">
        <f>T143-W143</f>
        <v>0</v>
      </c>
    </row>
    <row r="144" spans="1:24" ht="11.25" customHeight="1" x14ac:dyDescent="0.2">
      <c r="A144" s="181" t="s">
        <v>1370</v>
      </c>
      <c r="B144" s="181" t="s">
        <v>1398</v>
      </c>
      <c r="C144" s="181" t="s">
        <v>1370</v>
      </c>
      <c r="D144" s="327"/>
      <c r="E144" s="100"/>
      <c r="F144" s="100"/>
      <c r="G144" s="101" t="s">
        <v>653</v>
      </c>
      <c r="H144" s="100"/>
      <c r="I144" s="168">
        <v>45</v>
      </c>
      <c r="J144" s="168">
        <v>95.76</v>
      </c>
      <c r="K144" s="168">
        <v>362</v>
      </c>
      <c r="L144" s="242">
        <v>129.87</v>
      </c>
      <c r="M144" s="233">
        <v>300</v>
      </c>
      <c r="N144" s="113">
        <f t="shared" si="23"/>
        <v>170.13</v>
      </c>
      <c r="O144" s="114">
        <f t="shared" si="24"/>
        <v>0.43290000000000001</v>
      </c>
      <c r="P144" s="355">
        <v>300</v>
      </c>
      <c r="Q144" s="368">
        <v>300</v>
      </c>
      <c r="R144" s="368"/>
      <c r="S144" s="112">
        <f t="shared" si="27"/>
        <v>0</v>
      </c>
      <c r="T144" s="144">
        <v>300</v>
      </c>
      <c r="U144" s="402">
        <v>44530</v>
      </c>
      <c r="V144" s="112">
        <f>Q144-T144</f>
        <v>0</v>
      </c>
      <c r="W144" s="233">
        <v>300</v>
      </c>
      <c r="X144" s="233">
        <f>T144-W144</f>
        <v>0</v>
      </c>
    </row>
    <row r="145" spans="1:34" ht="11.25" customHeight="1" x14ac:dyDescent="0.2">
      <c r="A145" s="181" t="s">
        <v>1370</v>
      </c>
      <c r="B145" s="181" t="s">
        <v>1398</v>
      </c>
      <c r="C145" s="181" t="s">
        <v>1370</v>
      </c>
      <c r="D145" s="327"/>
      <c r="E145" s="100"/>
      <c r="F145" s="100"/>
      <c r="G145" s="101" t="s">
        <v>654</v>
      </c>
      <c r="H145" s="100"/>
      <c r="I145" s="168"/>
      <c r="J145" s="168"/>
      <c r="K145" s="168">
        <v>0</v>
      </c>
      <c r="L145" s="242">
        <v>0</v>
      </c>
      <c r="M145" s="233">
        <v>300</v>
      </c>
      <c r="N145" s="113">
        <f t="shared" si="23"/>
        <v>300</v>
      </c>
      <c r="O145" s="114">
        <f t="shared" si="24"/>
        <v>0</v>
      </c>
      <c r="P145" s="355">
        <v>0</v>
      </c>
      <c r="Q145" s="368">
        <v>0</v>
      </c>
      <c r="R145" s="368"/>
      <c r="S145" s="112">
        <f t="shared" si="27"/>
        <v>0</v>
      </c>
      <c r="T145" s="144">
        <v>0</v>
      </c>
      <c r="U145" s="402">
        <v>44530</v>
      </c>
      <c r="V145" s="112">
        <f>Q145-T145</f>
        <v>0</v>
      </c>
      <c r="W145" s="233">
        <v>0</v>
      </c>
      <c r="X145" s="233">
        <f>T145-W145</f>
        <v>0</v>
      </c>
    </row>
    <row r="146" spans="1:34" ht="11.25" customHeight="1" x14ac:dyDescent="0.2">
      <c r="A146" s="181" t="s">
        <v>1370</v>
      </c>
      <c r="B146" s="181" t="s">
        <v>1398</v>
      </c>
      <c r="C146" s="181" t="s">
        <v>1370</v>
      </c>
      <c r="D146" s="327"/>
      <c r="E146" s="100"/>
      <c r="F146" s="100"/>
      <c r="G146" s="101" t="s">
        <v>655</v>
      </c>
      <c r="H146" s="100"/>
      <c r="I146" s="168"/>
      <c r="J146" s="168">
        <v>0</v>
      </c>
      <c r="K146" s="168">
        <v>0</v>
      </c>
      <c r="L146" s="242">
        <v>35</v>
      </c>
      <c r="M146" s="233">
        <v>100</v>
      </c>
      <c r="N146" s="113">
        <f t="shared" si="23"/>
        <v>65</v>
      </c>
      <c r="O146" s="114">
        <f t="shared" si="24"/>
        <v>0.35</v>
      </c>
      <c r="P146" s="355">
        <v>50</v>
      </c>
      <c r="Q146" s="368">
        <v>50</v>
      </c>
      <c r="R146" s="368"/>
      <c r="S146" s="112">
        <f t="shared" si="27"/>
        <v>0</v>
      </c>
      <c r="T146" s="144">
        <v>50</v>
      </c>
      <c r="U146" s="402">
        <v>44530</v>
      </c>
      <c r="V146" s="112">
        <f>Q146-T146</f>
        <v>0</v>
      </c>
      <c r="W146" s="233">
        <v>50</v>
      </c>
      <c r="X146" s="233">
        <f>T146-W146</f>
        <v>0</v>
      </c>
    </row>
    <row r="147" spans="1:34" s="101" customFormat="1" ht="11.25" customHeight="1" x14ac:dyDescent="0.2">
      <c r="A147" s="181" t="s">
        <v>1370</v>
      </c>
      <c r="B147" s="181" t="s">
        <v>1398</v>
      </c>
      <c r="C147" s="181" t="s">
        <v>1370</v>
      </c>
      <c r="D147" s="327"/>
      <c r="G147" s="101" t="s">
        <v>656</v>
      </c>
      <c r="I147" s="168">
        <v>14.48</v>
      </c>
      <c r="J147" s="168">
        <v>0</v>
      </c>
      <c r="K147" s="168">
        <v>14.05</v>
      </c>
      <c r="L147" s="242">
        <v>0</v>
      </c>
      <c r="M147" s="233">
        <v>50</v>
      </c>
      <c r="N147" s="113">
        <f t="shared" si="23"/>
        <v>50</v>
      </c>
      <c r="O147" s="114">
        <f t="shared" si="24"/>
        <v>0</v>
      </c>
      <c r="P147" s="355">
        <v>0</v>
      </c>
      <c r="Q147" s="368">
        <v>0</v>
      </c>
      <c r="R147" s="368"/>
      <c r="S147" s="112">
        <f t="shared" si="27"/>
        <v>0</v>
      </c>
      <c r="T147" s="144">
        <v>0</v>
      </c>
      <c r="U147" s="402">
        <v>44530</v>
      </c>
      <c r="V147" s="112">
        <f>Q147-T147</f>
        <v>0</v>
      </c>
      <c r="W147" s="233">
        <v>0</v>
      </c>
      <c r="X147" s="233">
        <f>T147-W147</f>
        <v>0</v>
      </c>
      <c r="Y147" s="291"/>
      <c r="Z147" s="181"/>
      <c r="AA147" s="181"/>
      <c r="AB147" s="181"/>
      <c r="AC147" s="100"/>
      <c r="AD147" s="100"/>
      <c r="AE147" s="100"/>
      <c r="AF147" s="181"/>
      <c r="AG147" s="181"/>
      <c r="AH147" s="100"/>
    </row>
    <row r="148" spans="1:34" ht="11.25" customHeight="1" x14ac:dyDescent="0.2">
      <c r="A148" s="181" t="s">
        <v>1370</v>
      </c>
      <c r="B148" s="181" t="s">
        <v>1398</v>
      </c>
      <c r="C148" s="181" t="s">
        <v>1370</v>
      </c>
      <c r="D148" s="327"/>
      <c r="E148" s="100"/>
      <c r="F148" s="100"/>
      <c r="G148" s="101" t="s">
        <v>657</v>
      </c>
      <c r="H148" s="100"/>
      <c r="I148" s="168"/>
      <c r="J148" s="168"/>
      <c r="K148" s="168">
        <v>0</v>
      </c>
      <c r="L148" s="242">
        <v>0</v>
      </c>
      <c r="M148" s="233">
        <v>0</v>
      </c>
      <c r="N148" s="113">
        <f t="shared" si="23"/>
        <v>0</v>
      </c>
      <c r="O148" s="114" t="str">
        <f t="shared" si="24"/>
        <v>---</v>
      </c>
      <c r="P148" s="355">
        <v>0</v>
      </c>
      <c r="Q148" s="368">
        <v>0</v>
      </c>
      <c r="R148" s="368"/>
      <c r="S148" s="112">
        <f t="shared" si="27"/>
        <v>0</v>
      </c>
      <c r="T148" s="144">
        <v>0</v>
      </c>
      <c r="U148" s="402">
        <v>44530</v>
      </c>
      <c r="V148" s="112">
        <f>Q148-T148</f>
        <v>0</v>
      </c>
      <c r="W148" s="233">
        <v>0</v>
      </c>
      <c r="X148" s="233">
        <f>T148-W148</f>
        <v>0</v>
      </c>
    </row>
    <row r="149" spans="1:34" ht="11.25" customHeight="1" x14ac:dyDescent="0.2">
      <c r="A149" s="181" t="s">
        <v>1370</v>
      </c>
      <c r="B149" s="181" t="s">
        <v>1398</v>
      </c>
      <c r="C149" s="181" t="s">
        <v>1370</v>
      </c>
      <c r="D149" s="327"/>
      <c r="E149" s="100"/>
      <c r="F149" s="100"/>
      <c r="G149" s="101" t="s">
        <v>658</v>
      </c>
      <c r="H149" s="100"/>
      <c r="I149" s="168">
        <v>50</v>
      </c>
      <c r="J149" s="168">
        <v>0</v>
      </c>
      <c r="K149" s="168">
        <v>50</v>
      </c>
      <c r="L149" s="242">
        <v>0</v>
      </c>
      <c r="M149" s="233">
        <v>160</v>
      </c>
      <c r="N149" s="113">
        <f t="shared" si="23"/>
        <v>160</v>
      </c>
      <c r="O149" s="114">
        <f t="shared" si="24"/>
        <v>0</v>
      </c>
      <c r="P149" s="355">
        <v>160</v>
      </c>
      <c r="Q149" s="368">
        <v>160</v>
      </c>
      <c r="R149" s="368"/>
      <c r="S149" s="112">
        <f t="shared" si="27"/>
        <v>0</v>
      </c>
      <c r="T149" s="144">
        <v>160</v>
      </c>
      <c r="U149" s="402">
        <v>44530</v>
      </c>
      <c r="V149" s="112">
        <f>Q149-T149</f>
        <v>0</v>
      </c>
      <c r="W149" s="233">
        <v>160</v>
      </c>
      <c r="X149" s="233">
        <f>T149-W149</f>
        <v>0</v>
      </c>
    </row>
    <row r="150" spans="1:34" ht="11.25" customHeight="1" x14ac:dyDescent="0.2">
      <c r="A150" s="181" t="s">
        <v>1370</v>
      </c>
      <c r="B150" s="181" t="s">
        <v>1398</v>
      </c>
      <c r="C150" s="181" t="s">
        <v>1370</v>
      </c>
      <c r="D150" s="327"/>
      <c r="E150" s="100"/>
      <c r="F150" s="100"/>
      <c r="G150" s="101" t="s">
        <v>659</v>
      </c>
      <c r="H150" s="100"/>
      <c r="I150" s="170">
        <v>1526</v>
      </c>
      <c r="J150" s="170">
        <v>1637.04</v>
      </c>
      <c r="K150" s="170">
        <v>1688.96</v>
      </c>
      <c r="L150" s="242">
        <v>1674.4</v>
      </c>
      <c r="M150" s="233">
        <v>1675</v>
      </c>
      <c r="N150" s="113">
        <f t="shared" si="23"/>
        <v>0.59999999999990905</v>
      </c>
      <c r="O150" s="114">
        <f t="shared" si="24"/>
        <v>0.99964179104477613</v>
      </c>
      <c r="P150" s="358">
        <v>1631</v>
      </c>
      <c r="Q150" s="371">
        <v>1631</v>
      </c>
      <c r="R150" s="368"/>
      <c r="S150" s="112">
        <f>P150-Q150</f>
        <v>0</v>
      </c>
      <c r="T150" s="384">
        <v>1631</v>
      </c>
      <c r="U150" s="402">
        <v>44530</v>
      </c>
      <c r="V150" s="116">
        <f>Q150-T150</f>
        <v>0</v>
      </c>
      <c r="W150" s="262">
        <v>1631</v>
      </c>
      <c r="X150" s="233">
        <f>T150-W150</f>
        <v>0</v>
      </c>
    </row>
    <row r="151" spans="1:34" ht="11.25" customHeight="1" x14ac:dyDescent="0.25">
      <c r="A151" s="181" t="s">
        <v>1394</v>
      </c>
      <c r="B151" s="181" t="s">
        <v>1398</v>
      </c>
      <c r="C151" s="181" t="s">
        <v>1371</v>
      </c>
      <c r="D151" s="327"/>
      <c r="E151" s="100"/>
      <c r="F151" s="100" t="s">
        <v>660</v>
      </c>
      <c r="G151" s="100"/>
      <c r="H151" s="100"/>
      <c r="I151" s="165">
        <f>SUM(I136:I150)</f>
        <v>9890.0999999999985</v>
      </c>
      <c r="J151" s="165">
        <f>SUM(J136:J150)</f>
        <v>10221.43</v>
      </c>
      <c r="K151" s="165">
        <f>SUM(K136:K150)</f>
        <v>10747.45</v>
      </c>
      <c r="L151" s="106">
        <f>SUM(L136:L150)</f>
        <v>11079.060000000001</v>
      </c>
      <c r="M151" s="107">
        <f>SUM(M136:M150)</f>
        <v>11361</v>
      </c>
      <c r="N151" s="257">
        <f t="shared" si="23"/>
        <v>281.93999999999869</v>
      </c>
      <c r="O151" s="258">
        <f t="shared" si="24"/>
        <v>0.97518352257723806</v>
      </c>
      <c r="P151" s="359">
        <f>SUM(P137:P150)</f>
        <v>17580</v>
      </c>
      <c r="Q151" s="372">
        <f>SUM(Q137:Q150)</f>
        <v>17580</v>
      </c>
      <c r="R151" s="368"/>
      <c r="S151" s="107">
        <f>P151-Q151</f>
        <v>0</v>
      </c>
      <c r="T151" s="382">
        <f>SUM(T137:T150)</f>
        <v>17580.163</v>
      </c>
      <c r="U151" s="402">
        <v>44557</v>
      </c>
      <c r="V151" s="107">
        <f>Q151-T151</f>
        <v>-0.16300000000046566</v>
      </c>
      <c r="W151" s="107">
        <f>SUM(W137:W150)</f>
        <v>17580</v>
      </c>
      <c r="X151" s="107">
        <f>T151-W151</f>
        <v>0.16300000000046566</v>
      </c>
    </row>
    <row r="152" spans="1:34" ht="11.25" customHeight="1" x14ac:dyDescent="0.25">
      <c r="A152" s="181" t="s">
        <v>1370</v>
      </c>
      <c r="B152" s="181" t="s">
        <v>1398</v>
      </c>
      <c r="C152" s="181" t="s">
        <v>1370</v>
      </c>
      <c r="D152" s="327"/>
      <c r="E152" s="100"/>
      <c r="F152" s="100" t="s">
        <v>661</v>
      </c>
      <c r="G152" s="100"/>
      <c r="H152" s="100"/>
      <c r="I152" s="167"/>
      <c r="J152" s="167"/>
      <c r="K152" s="167"/>
      <c r="L152" s="111"/>
      <c r="M152" s="112"/>
      <c r="N152" s="113"/>
      <c r="O152" s="114"/>
      <c r="P152" s="130"/>
      <c r="Q152" s="138"/>
      <c r="R152" s="138"/>
      <c r="S152" s="112"/>
      <c r="T152" s="144"/>
      <c r="U152" s="402"/>
      <c r="V152" s="112"/>
      <c r="W152" s="112"/>
      <c r="X152" s="112"/>
    </row>
    <row r="153" spans="1:34" ht="11.25" customHeight="1" x14ac:dyDescent="0.25">
      <c r="A153" s="181" t="s">
        <v>1370</v>
      </c>
      <c r="B153" s="181" t="s">
        <v>1398</v>
      </c>
      <c r="C153" s="181" t="s">
        <v>1370</v>
      </c>
      <c r="D153" s="327"/>
      <c r="E153" s="100"/>
      <c r="F153" s="100"/>
      <c r="G153" s="101" t="s">
        <v>662</v>
      </c>
      <c r="H153" s="100"/>
      <c r="I153" s="169"/>
      <c r="J153" s="169"/>
      <c r="K153" s="169">
        <v>303.8</v>
      </c>
      <c r="L153" s="115">
        <v>1116.4000000000001</v>
      </c>
      <c r="M153" s="116">
        <v>0</v>
      </c>
      <c r="N153" s="259">
        <f t="shared" si="23"/>
        <v>-1116.4000000000001</v>
      </c>
      <c r="O153" s="260" t="str">
        <f t="shared" si="24"/>
        <v>---</v>
      </c>
      <c r="P153" s="355">
        <v>0</v>
      </c>
      <c r="Q153" s="368">
        <v>0</v>
      </c>
      <c r="R153" s="368"/>
      <c r="S153" s="116">
        <f>P153-Q153</f>
        <v>0</v>
      </c>
      <c r="T153" s="381">
        <v>0</v>
      </c>
      <c r="U153" s="402"/>
      <c r="V153" s="112">
        <f>Q153-T153</f>
        <v>0</v>
      </c>
      <c r="W153" s="233">
        <v>0</v>
      </c>
      <c r="X153" s="116">
        <f>T153-W153</f>
        <v>0</v>
      </c>
    </row>
    <row r="154" spans="1:34" ht="11.25" customHeight="1" x14ac:dyDescent="0.25">
      <c r="A154" s="181" t="s">
        <v>1370</v>
      </c>
      <c r="B154" s="181" t="s">
        <v>1398</v>
      </c>
      <c r="C154" s="181" t="s">
        <v>1415</v>
      </c>
      <c r="D154" s="327"/>
      <c r="E154" s="100"/>
      <c r="F154" s="100" t="s">
        <v>663</v>
      </c>
      <c r="G154" s="100"/>
      <c r="H154" s="100"/>
      <c r="I154" s="171">
        <f>SUM(I152:I153)</f>
        <v>0</v>
      </c>
      <c r="J154" s="171">
        <f>SUM(J152:J153)</f>
        <v>0</v>
      </c>
      <c r="K154" s="171">
        <f>SUM(K152:K153)</f>
        <v>303.8</v>
      </c>
      <c r="L154" s="106">
        <f>SUM(L152:L153)</f>
        <v>1116.4000000000001</v>
      </c>
      <c r="M154" s="107">
        <f>SUM(M152:M153)</f>
        <v>0</v>
      </c>
      <c r="N154" s="257">
        <f t="shared" si="23"/>
        <v>-1116.4000000000001</v>
      </c>
      <c r="O154" s="258" t="str">
        <f t="shared" si="24"/>
        <v>---</v>
      </c>
      <c r="P154" s="356">
        <f>SUM(P152:P153)</f>
        <v>0</v>
      </c>
      <c r="Q154" s="369">
        <f>SUM(Q152:Q153)</f>
        <v>0</v>
      </c>
      <c r="R154" s="138"/>
      <c r="S154" s="107">
        <f>P154-Q154</f>
        <v>0</v>
      </c>
      <c r="T154" s="382">
        <f>SUM(T152:T153)</f>
        <v>0</v>
      </c>
      <c r="U154" s="402"/>
      <c r="V154" s="107">
        <f>Q154-T154</f>
        <v>0</v>
      </c>
      <c r="W154" s="107">
        <f>SUM(W152:W153)</f>
        <v>0</v>
      </c>
      <c r="X154" s="107">
        <f>T154-W154</f>
        <v>0</v>
      </c>
    </row>
    <row r="155" spans="1:34" ht="11.25" customHeight="1" x14ac:dyDescent="0.25">
      <c r="A155" s="181" t="s">
        <v>1370</v>
      </c>
      <c r="B155" s="181" t="s">
        <v>1369</v>
      </c>
      <c r="C155" s="181" t="s">
        <v>1370</v>
      </c>
      <c r="D155" s="327"/>
      <c r="E155" s="100"/>
      <c r="F155" s="100" t="s">
        <v>664</v>
      </c>
      <c r="G155" s="100"/>
      <c r="H155" s="100"/>
      <c r="I155" s="168"/>
      <c r="J155" s="168"/>
      <c r="K155" s="168"/>
      <c r="L155" s="115"/>
      <c r="M155" s="112"/>
      <c r="N155" s="113"/>
      <c r="O155" s="114"/>
      <c r="P155" s="355"/>
      <c r="Q155" s="368"/>
      <c r="R155" s="368"/>
      <c r="S155" s="112"/>
      <c r="T155" s="381"/>
      <c r="U155" s="402">
        <v>44557</v>
      </c>
      <c r="V155" s="112"/>
      <c r="W155" s="233"/>
      <c r="X155" s="233"/>
    </row>
    <row r="156" spans="1:34" ht="11.25" customHeight="1" x14ac:dyDescent="0.2">
      <c r="A156" s="181" t="s">
        <v>1370</v>
      </c>
      <c r="B156" s="181" t="s">
        <v>1369</v>
      </c>
      <c r="C156" s="181" t="s">
        <v>1370</v>
      </c>
      <c r="D156" s="327"/>
      <c r="E156" s="100"/>
      <c r="F156" s="100"/>
      <c r="G156" s="101" t="s">
        <v>665</v>
      </c>
      <c r="H156" s="100"/>
      <c r="I156" s="168">
        <v>5196.7700000000004</v>
      </c>
      <c r="J156" s="168">
        <v>5904.39</v>
      </c>
      <c r="K156" s="168">
        <v>6881.75</v>
      </c>
      <c r="L156" s="242">
        <v>8338.2800000000007</v>
      </c>
      <c r="M156" s="112">
        <v>6425</v>
      </c>
      <c r="N156" s="113">
        <f t="shared" si="23"/>
        <v>-1913.2800000000007</v>
      </c>
      <c r="O156" s="114">
        <f t="shared" si="24"/>
        <v>1.2977867704280157</v>
      </c>
      <c r="P156" s="354">
        <v>7500</v>
      </c>
      <c r="Q156" s="367">
        <v>7500</v>
      </c>
      <c r="R156" s="367"/>
      <c r="S156" s="112">
        <f t="shared" ref="S156:S165" si="29">P156-Q156</f>
        <v>0</v>
      </c>
      <c r="T156" s="380">
        <v>7500</v>
      </c>
      <c r="U156" s="402">
        <v>44557</v>
      </c>
      <c r="V156" s="112">
        <f>Q156-T156</f>
        <v>0</v>
      </c>
      <c r="W156" s="407">
        <v>7500</v>
      </c>
      <c r="X156" s="112">
        <f>T156-W156</f>
        <v>0</v>
      </c>
    </row>
    <row r="157" spans="1:34" ht="11.25" customHeight="1" x14ac:dyDescent="0.2">
      <c r="A157" s="181" t="s">
        <v>1370</v>
      </c>
      <c r="B157" s="181" t="s">
        <v>1369</v>
      </c>
      <c r="C157" s="181" t="s">
        <v>1370</v>
      </c>
      <c r="D157" s="327"/>
      <c r="E157" s="100"/>
      <c r="F157" s="100"/>
      <c r="G157" s="101" t="s">
        <v>666</v>
      </c>
      <c r="H157" s="100"/>
      <c r="I157" s="168">
        <v>89.95</v>
      </c>
      <c r="J157" s="168">
        <v>59.95</v>
      </c>
      <c r="K157" s="168">
        <v>253.95</v>
      </c>
      <c r="L157" s="242">
        <v>1653.75</v>
      </c>
      <c r="M157" s="112">
        <v>90</v>
      </c>
      <c r="N157" s="113">
        <f t="shared" si="23"/>
        <v>-1563.75</v>
      </c>
      <c r="O157" s="114">
        <f t="shared" si="24"/>
        <v>18.375</v>
      </c>
      <c r="P157" s="354">
        <v>1750</v>
      </c>
      <c r="Q157" s="367">
        <v>1750</v>
      </c>
      <c r="R157" s="367"/>
      <c r="S157" s="112">
        <f t="shared" si="29"/>
        <v>0</v>
      </c>
      <c r="T157" s="380">
        <v>1750</v>
      </c>
      <c r="U157" s="402">
        <v>44557</v>
      </c>
      <c r="V157" s="112">
        <f>Q157-T157</f>
        <v>0</v>
      </c>
      <c r="W157" s="407">
        <v>1750</v>
      </c>
      <c r="X157" s="112">
        <f>T157-W157</f>
        <v>0</v>
      </c>
    </row>
    <row r="158" spans="1:34" ht="11.25" customHeight="1" x14ac:dyDescent="0.2">
      <c r="A158" s="181" t="s">
        <v>1370</v>
      </c>
      <c r="B158" s="181" t="s">
        <v>1369</v>
      </c>
      <c r="C158" s="181" t="s">
        <v>1370</v>
      </c>
      <c r="D158" s="327"/>
      <c r="E158" s="100"/>
      <c r="F158" s="100"/>
      <c r="G158" s="101" t="s">
        <v>667</v>
      </c>
      <c r="H158" s="100"/>
      <c r="I158" s="168">
        <v>852</v>
      </c>
      <c r="J158" s="168">
        <v>810</v>
      </c>
      <c r="K158" s="168">
        <v>3152.01</v>
      </c>
      <c r="L158" s="242">
        <v>2851.71</v>
      </c>
      <c r="M158" s="112">
        <v>636</v>
      </c>
      <c r="N158" s="113">
        <f t="shared" si="23"/>
        <v>-2215.71</v>
      </c>
      <c r="O158" s="114">
        <f t="shared" si="24"/>
        <v>4.483820754716981</v>
      </c>
      <c r="P158" s="354">
        <v>1368</v>
      </c>
      <c r="Q158" s="367">
        <v>1368</v>
      </c>
      <c r="R158" s="367"/>
      <c r="S158" s="112">
        <f t="shared" si="29"/>
        <v>0</v>
      </c>
      <c r="T158" s="380">
        <v>1368</v>
      </c>
      <c r="U158" s="402">
        <v>44557</v>
      </c>
      <c r="V158" s="112">
        <f>Q158-T158</f>
        <v>0</v>
      </c>
      <c r="W158" s="407">
        <v>1368</v>
      </c>
      <c r="X158" s="112">
        <f>T158-W158</f>
        <v>0</v>
      </c>
    </row>
    <row r="159" spans="1:34" ht="11.25" customHeight="1" x14ac:dyDescent="0.2">
      <c r="A159" s="181" t="s">
        <v>1370</v>
      </c>
      <c r="B159" s="181" t="s">
        <v>1369</v>
      </c>
      <c r="C159" s="181" t="s">
        <v>1370</v>
      </c>
      <c r="D159" s="327"/>
      <c r="E159" s="100"/>
      <c r="F159" s="100"/>
      <c r="G159" s="101" t="s">
        <v>668</v>
      </c>
      <c r="H159" s="100"/>
      <c r="I159" s="168">
        <v>9996</v>
      </c>
      <c r="J159" s="168">
        <v>6852</v>
      </c>
      <c r="K159" s="168">
        <v>9515</v>
      </c>
      <c r="L159" s="242">
        <v>8971.4</v>
      </c>
      <c r="M159" s="233">
        <v>10596</v>
      </c>
      <c r="N159" s="113">
        <f t="shared" si="23"/>
        <v>1624.6000000000004</v>
      </c>
      <c r="O159" s="114">
        <f t="shared" si="24"/>
        <v>0.84667799169497915</v>
      </c>
      <c r="P159" s="354">
        <v>11000</v>
      </c>
      <c r="Q159" s="367">
        <v>11000</v>
      </c>
      <c r="R159" s="367"/>
      <c r="S159" s="112">
        <f t="shared" si="29"/>
        <v>0</v>
      </c>
      <c r="T159" s="380">
        <v>11000</v>
      </c>
      <c r="U159" s="402">
        <v>44557</v>
      </c>
      <c r="V159" s="112">
        <f>Q159-T159</f>
        <v>0</v>
      </c>
      <c r="W159" s="407">
        <v>11000</v>
      </c>
      <c r="X159" s="233">
        <f>T159-W159</f>
        <v>0</v>
      </c>
    </row>
    <row r="160" spans="1:34" ht="11.25" customHeight="1" x14ac:dyDescent="0.2">
      <c r="A160" s="181" t="s">
        <v>1370</v>
      </c>
      <c r="B160" s="181" t="s">
        <v>1369</v>
      </c>
      <c r="C160" s="181" t="s">
        <v>1370</v>
      </c>
      <c r="D160" s="327"/>
      <c r="E160" s="100"/>
      <c r="F160" s="100"/>
      <c r="G160" s="101" t="s">
        <v>669</v>
      </c>
      <c r="H160" s="100"/>
      <c r="I160" s="168">
        <v>17787</v>
      </c>
      <c r="J160" s="168">
        <v>17688</v>
      </c>
      <c r="K160" s="168">
        <v>19642</v>
      </c>
      <c r="L160" s="242">
        <v>21050</v>
      </c>
      <c r="M160" s="233">
        <v>25602</v>
      </c>
      <c r="N160" s="113">
        <f t="shared" si="23"/>
        <v>4552</v>
      </c>
      <c r="O160" s="114">
        <f t="shared" si="24"/>
        <v>0.82220139051636587</v>
      </c>
      <c r="P160" s="354">
        <v>32040</v>
      </c>
      <c r="Q160" s="367">
        <v>32040</v>
      </c>
      <c r="R160" s="367"/>
      <c r="S160" s="112">
        <f t="shared" si="29"/>
        <v>0</v>
      </c>
      <c r="T160" s="380">
        <v>32040</v>
      </c>
      <c r="U160" s="402">
        <v>44557</v>
      </c>
      <c r="V160" s="112">
        <f>Q160-T160</f>
        <v>0</v>
      </c>
      <c r="W160" s="407">
        <v>32040</v>
      </c>
      <c r="X160" s="233">
        <f>T160-W160</f>
        <v>0</v>
      </c>
    </row>
    <row r="161" spans="1:24" ht="11.25" customHeight="1" x14ac:dyDescent="0.2">
      <c r="A161" s="181" t="s">
        <v>1370</v>
      </c>
      <c r="B161" s="181" t="s">
        <v>1369</v>
      </c>
      <c r="C161" s="181" t="s">
        <v>1370</v>
      </c>
      <c r="D161" s="327"/>
      <c r="E161" s="100"/>
      <c r="F161" s="100"/>
      <c r="G161" s="101" t="s">
        <v>670</v>
      </c>
      <c r="H161" s="100"/>
      <c r="I161" s="168"/>
      <c r="J161" s="168"/>
      <c r="K161" s="168">
        <v>6960</v>
      </c>
      <c r="L161" s="242">
        <v>6875</v>
      </c>
      <c r="M161" s="233">
        <v>6960</v>
      </c>
      <c r="N161" s="113">
        <f t="shared" si="23"/>
        <v>85</v>
      </c>
      <c r="O161" s="114">
        <f t="shared" si="24"/>
        <v>0.98778735632183912</v>
      </c>
      <c r="P161" s="354">
        <v>12253</v>
      </c>
      <c r="Q161" s="367">
        <v>12253</v>
      </c>
      <c r="R161" s="367"/>
      <c r="S161" s="112">
        <f t="shared" si="29"/>
        <v>0</v>
      </c>
      <c r="T161" s="380">
        <v>12253</v>
      </c>
      <c r="U161" s="402">
        <v>44557</v>
      </c>
      <c r="V161" s="112">
        <f>Q161-T161</f>
        <v>0</v>
      </c>
      <c r="W161" s="407">
        <v>12253</v>
      </c>
      <c r="X161" s="233">
        <f>T161-W161</f>
        <v>0</v>
      </c>
    </row>
    <row r="162" spans="1:24" ht="11.25" customHeight="1" x14ac:dyDescent="0.2">
      <c r="A162" s="181" t="s">
        <v>1370</v>
      </c>
      <c r="B162" s="181" t="s">
        <v>1369</v>
      </c>
      <c r="C162" s="181" t="s">
        <v>1370</v>
      </c>
      <c r="D162" s="327"/>
      <c r="E162" s="100"/>
      <c r="F162" s="100"/>
      <c r="G162" s="101" t="s">
        <v>671</v>
      </c>
      <c r="H162" s="100"/>
      <c r="I162" s="168"/>
      <c r="J162" s="168"/>
      <c r="K162" s="168">
        <v>0</v>
      </c>
      <c r="L162" s="242">
        <v>0</v>
      </c>
      <c r="M162" s="233">
        <v>0</v>
      </c>
      <c r="N162" s="113">
        <f t="shared" si="23"/>
        <v>0</v>
      </c>
      <c r="O162" s="114" t="str">
        <f t="shared" si="24"/>
        <v>---</v>
      </c>
      <c r="P162" s="354">
        <v>0</v>
      </c>
      <c r="Q162" s="367">
        <v>0</v>
      </c>
      <c r="R162" s="367"/>
      <c r="S162" s="112">
        <f t="shared" si="29"/>
        <v>0</v>
      </c>
      <c r="T162" s="380">
        <v>0</v>
      </c>
      <c r="U162" s="402">
        <v>44557</v>
      </c>
      <c r="V162" s="112">
        <f>Q162-T162</f>
        <v>0</v>
      </c>
      <c r="W162" s="407">
        <v>0</v>
      </c>
      <c r="X162" s="233">
        <f>T162-W162</f>
        <v>0</v>
      </c>
    </row>
    <row r="163" spans="1:24" ht="11.25" customHeight="1" x14ac:dyDescent="0.2">
      <c r="A163" s="181" t="s">
        <v>1370</v>
      </c>
      <c r="B163" s="181" t="s">
        <v>1369</v>
      </c>
      <c r="C163" s="181" t="s">
        <v>1370</v>
      </c>
      <c r="D163" s="327"/>
      <c r="E163" s="100"/>
      <c r="F163" s="100"/>
      <c r="G163" s="101" t="s">
        <v>672</v>
      </c>
      <c r="H163" s="100"/>
      <c r="I163" s="168"/>
      <c r="J163" s="168"/>
      <c r="K163" s="168">
        <v>0</v>
      </c>
      <c r="L163" s="242">
        <v>0</v>
      </c>
      <c r="M163" s="233">
        <v>0</v>
      </c>
      <c r="N163" s="113">
        <f t="shared" si="23"/>
        <v>0</v>
      </c>
      <c r="O163" s="114" t="str">
        <f t="shared" si="24"/>
        <v>---</v>
      </c>
      <c r="P163" s="354">
        <v>0</v>
      </c>
      <c r="Q163" s="367">
        <v>0</v>
      </c>
      <c r="R163" s="367"/>
      <c r="S163" s="112">
        <f t="shared" si="29"/>
        <v>0</v>
      </c>
      <c r="T163" s="380">
        <v>0</v>
      </c>
      <c r="U163" s="402">
        <v>44557</v>
      </c>
      <c r="V163" s="112">
        <f>Q163-T163</f>
        <v>0</v>
      </c>
      <c r="W163" s="407">
        <v>0</v>
      </c>
      <c r="X163" s="233">
        <f>T163-W163</f>
        <v>0</v>
      </c>
    </row>
    <row r="164" spans="1:24" ht="11.25" customHeight="1" x14ac:dyDescent="0.2">
      <c r="A164" s="181" t="s">
        <v>1370</v>
      </c>
      <c r="B164" s="181" t="s">
        <v>1369</v>
      </c>
      <c r="C164" s="181" t="s">
        <v>1370</v>
      </c>
      <c r="D164" s="327"/>
      <c r="E164" s="100"/>
      <c r="F164" s="100"/>
      <c r="G164" s="101" t="s">
        <v>673</v>
      </c>
      <c r="H164" s="100"/>
      <c r="I164" s="168">
        <v>6012.56</v>
      </c>
      <c r="J164" s="168">
        <v>1346.69</v>
      </c>
      <c r="K164" s="168">
        <v>0</v>
      </c>
      <c r="L164" s="242">
        <v>4839.38</v>
      </c>
      <c r="M164" s="233">
        <v>6280</v>
      </c>
      <c r="N164" s="113">
        <f t="shared" si="23"/>
        <v>1440.62</v>
      </c>
      <c r="O164" s="114">
        <f t="shared" si="24"/>
        <v>0.77060191082802554</v>
      </c>
      <c r="P164" s="354">
        <v>24342</v>
      </c>
      <c r="Q164" s="367">
        <v>24342</v>
      </c>
      <c r="R164" s="367"/>
      <c r="S164" s="112">
        <f t="shared" si="29"/>
        <v>0</v>
      </c>
      <c r="T164" s="380">
        <v>24342</v>
      </c>
      <c r="U164" s="402">
        <v>44557</v>
      </c>
      <c r="V164" s="112">
        <f>Q164-T164</f>
        <v>0</v>
      </c>
      <c r="W164" s="407">
        <v>24342</v>
      </c>
      <c r="X164" s="233">
        <f>T164-W164</f>
        <v>0</v>
      </c>
    </row>
    <row r="165" spans="1:24" ht="11.25" customHeight="1" x14ac:dyDescent="0.2">
      <c r="A165" s="181" t="s">
        <v>1370</v>
      </c>
      <c r="B165" s="181" t="s">
        <v>1369</v>
      </c>
      <c r="C165" s="181" t="s">
        <v>1370</v>
      </c>
      <c r="D165" s="327"/>
      <c r="E165" s="100"/>
      <c r="F165" s="100"/>
      <c r="G165" s="101" t="s">
        <v>674</v>
      </c>
      <c r="H165" s="100"/>
      <c r="I165" s="168"/>
      <c r="J165" s="168"/>
      <c r="K165" s="168">
        <v>0</v>
      </c>
      <c r="L165" s="242">
        <v>0</v>
      </c>
      <c r="M165" s="233">
        <v>0</v>
      </c>
      <c r="N165" s="113">
        <f t="shared" si="23"/>
        <v>0</v>
      </c>
      <c r="O165" s="114" t="str">
        <f t="shared" si="24"/>
        <v>---</v>
      </c>
      <c r="P165" s="355">
        <v>0</v>
      </c>
      <c r="Q165" s="368">
        <v>0</v>
      </c>
      <c r="R165" s="368"/>
      <c r="S165" s="112">
        <f t="shared" si="29"/>
        <v>0</v>
      </c>
      <c r="T165" s="381">
        <v>0</v>
      </c>
      <c r="U165" s="402">
        <v>44557</v>
      </c>
      <c r="V165" s="112">
        <f>Q165-T165</f>
        <v>0</v>
      </c>
      <c r="W165" s="233">
        <v>0</v>
      </c>
      <c r="X165" s="233">
        <f>T165-W165</f>
        <v>0</v>
      </c>
    </row>
    <row r="166" spans="1:24" ht="11.25" customHeight="1" x14ac:dyDescent="0.25">
      <c r="A166" s="181" t="s">
        <v>1370</v>
      </c>
      <c r="B166" s="181" t="s">
        <v>1369</v>
      </c>
      <c r="C166" s="181" t="s">
        <v>1370</v>
      </c>
      <c r="D166" s="327"/>
      <c r="E166" s="100"/>
      <c r="F166" s="100"/>
      <c r="G166" s="101" t="s">
        <v>675</v>
      </c>
      <c r="H166" s="100"/>
      <c r="I166" s="168"/>
      <c r="J166" s="168"/>
      <c r="K166" s="168">
        <v>311.19</v>
      </c>
      <c r="L166" s="115">
        <v>0</v>
      </c>
      <c r="M166" s="233">
        <v>0</v>
      </c>
      <c r="N166" s="113">
        <f t="shared" si="23"/>
        <v>0</v>
      </c>
      <c r="O166" s="114" t="str">
        <f t="shared" si="24"/>
        <v>---</v>
      </c>
      <c r="P166" s="355">
        <v>0</v>
      </c>
      <c r="Q166" s="368">
        <v>0</v>
      </c>
      <c r="R166" s="368"/>
      <c r="S166" s="116">
        <f>P166-Q166</f>
        <v>0</v>
      </c>
      <c r="T166" s="381">
        <v>0</v>
      </c>
      <c r="U166" s="402">
        <v>44557</v>
      </c>
      <c r="V166" s="112">
        <f>Q166-T166</f>
        <v>0</v>
      </c>
      <c r="W166" s="233">
        <v>0</v>
      </c>
      <c r="X166" s="233">
        <f>T166-W166</f>
        <v>0</v>
      </c>
    </row>
    <row r="167" spans="1:24" ht="11.25" customHeight="1" x14ac:dyDescent="0.25">
      <c r="A167" s="181" t="s">
        <v>1394</v>
      </c>
      <c r="B167" s="181" t="s">
        <v>1369</v>
      </c>
      <c r="C167" s="181" t="s">
        <v>1371</v>
      </c>
      <c r="D167" s="327"/>
      <c r="E167" s="100"/>
      <c r="F167" s="100" t="s">
        <v>676</v>
      </c>
      <c r="G167" s="100"/>
      <c r="H167" s="100"/>
      <c r="I167" s="335">
        <f>SUM(I155:I166)</f>
        <v>39934.28</v>
      </c>
      <c r="J167" s="335">
        <f>SUM(J155:J166)</f>
        <v>32661.03</v>
      </c>
      <c r="K167" s="335">
        <f>SUM(K155:K166)</f>
        <v>46715.9</v>
      </c>
      <c r="L167" s="331">
        <f>SUM(L155:L166)</f>
        <v>54579.519999999997</v>
      </c>
      <c r="M167" s="332">
        <f>SUM(M155:M166)</f>
        <v>56589</v>
      </c>
      <c r="N167" s="333">
        <f t="shared" si="23"/>
        <v>2009.4800000000032</v>
      </c>
      <c r="O167" s="334">
        <f t="shared" si="24"/>
        <v>0.96448991853540433</v>
      </c>
      <c r="P167" s="357">
        <f>SUM(P155:P166)</f>
        <v>90253</v>
      </c>
      <c r="Q167" s="370">
        <f>SUM(Q155:Q166)</f>
        <v>90253</v>
      </c>
      <c r="R167" s="138"/>
      <c r="S167" s="332">
        <f>P167-Q167</f>
        <v>0</v>
      </c>
      <c r="T167" s="383">
        <f>SUM(T155:T166)</f>
        <v>90253</v>
      </c>
      <c r="U167" s="402">
        <v>44557</v>
      </c>
      <c r="V167" s="332">
        <f>Q167-T167</f>
        <v>0</v>
      </c>
      <c r="W167" s="332">
        <f>SUM(W155:W166)</f>
        <v>90253</v>
      </c>
      <c r="X167" s="332">
        <f>T167-W167</f>
        <v>0</v>
      </c>
    </row>
    <row r="168" spans="1:24" ht="11.25" customHeight="1" x14ac:dyDescent="0.25">
      <c r="A168" s="181" t="s">
        <v>1370</v>
      </c>
      <c r="B168" s="181" t="s">
        <v>1370</v>
      </c>
      <c r="C168" s="181" t="s">
        <v>1371</v>
      </c>
      <c r="D168" s="327"/>
      <c r="E168" s="416" t="s">
        <v>677</v>
      </c>
      <c r="F168" s="100"/>
      <c r="G168" s="100"/>
      <c r="H168" s="100"/>
      <c r="I168" s="165">
        <f>SUM(I112+I117+I135+I151+I154+I167)</f>
        <v>126221.38999999998</v>
      </c>
      <c r="J168" s="165">
        <f>SUM(J112+J117+J135+J151+J154+J167)</f>
        <v>124696.85</v>
      </c>
      <c r="K168" s="165">
        <f>SUM(K112+K117+K135+K151+K154+K167)</f>
        <v>136000.59</v>
      </c>
      <c r="L168" s="106">
        <f>SUM(L112+L117+L135+L151+L154+L167)</f>
        <v>143622.41999999998</v>
      </c>
      <c r="M168" s="107">
        <f>SUM(M112+M117+M135+M151+M154+M167)</f>
        <v>167905</v>
      </c>
      <c r="N168" s="257">
        <f t="shared" si="23"/>
        <v>24282.580000000016</v>
      </c>
      <c r="O168" s="258">
        <f t="shared" si="24"/>
        <v>0.85537905363151767</v>
      </c>
      <c r="P168" s="356">
        <f>SUM(P112+P117+P135+P151+P154+P167)</f>
        <v>207279.06</v>
      </c>
      <c r="Q168" s="369">
        <f>SUM(Q112+Q117+Q135+Q151+Q154+Q167)</f>
        <v>207279.06</v>
      </c>
      <c r="R168" s="138"/>
      <c r="S168" s="107">
        <f>P168-Q168</f>
        <v>0</v>
      </c>
      <c r="T168" s="382">
        <f>SUM(T112+T117+T135+T151+T154+T167)</f>
        <v>203144.41800000001</v>
      </c>
      <c r="U168" s="402">
        <v>44557</v>
      </c>
      <c r="V168" s="107">
        <f>Q168-T168</f>
        <v>4134.6419999999925</v>
      </c>
      <c r="W168" s="107">
        <f>SUM(W112+W117+W135+W151+W154+W167)</f>
        <v>207279.06</v>
      </c>
      <c r="X168" s="107">
        <f>T168-W168</f>
        <v>-4134.6419999999925</v>
      </c>
    </row>
    <row r="169" spans="1:24" ht="11.25" customHeight="1" x14ac:dyDescent="0.25">
      <c r="A169" s="181" t="s">
        <v>1370</v>
      </c>
      <c r="B169" s="181" t="s">
        <v>1370</v>
      </c>
      <c r="C169" s="181" t="s">
        <v>1420</v>
      </c>
      <c r="D169" s="327"/>
      <c r="E169" s="100"/>
      <c r="F169" s="100"/>
      <c r="G169" s="100"/>
      <c r="H169" s="100"/>
      <c r="I169" s="167"/>
      <c r="J169" s="167"/>
      <c r="K169" s="167"/>
      <c r="L169" s="111"/>
      <c r="M169" s="112"/>
      <c r="N169" s="113"/>
      <c r="O169" s="114"/>
      <c r="P169" s="112"/>
      <c r="Q169" s="112"/>
      <c r="R169" s="112"/>
      <c r="S169" s="112"/>
      <c r="T169" s="112"/>
      <c r="U169" s="104"/>
      <c r="V169" s="112"/>
      <c r="W169" s="112"/>
      <c r="X169" s="112"/>
    </row>
    <row r="170" spans="1:24" ht="11.25" customHeight="1" x14ac:dyDescent="0.25">
      <c r="A170" s="181" t="s">
        <v>1370</v>
      </c>
      <c r="B170" s="181" t="s">
        <v>1370</v>
      </c>
      <c r="C170" s="181" t="s">
        <v>1370</v>
      </c>
      <c r="D170" s="327"/>
      <c r="E170" s="100" t="s">
        <v>678</v>
      </c>
      <c r="F170" s="100"/>
      <c r="G170" s="100"/>
      <c r="H170" s="100"/>
      <c r="I170" s="167"/>
      <c r="J170" s="167"/>
      <c r="K170" s="167"/>
      <c r="L170" s="111"/>
      <c r="M170" s="112"/>
      <c r="N170" s="113"/>
      <c r="O170" s="114"/>
      <c r="P170" s="130"/>
      <c r="Q170" s="138"/>
      <c r="R170" s="138"/>
      <c r="S170" s="112"/>
      <c r="T170" s="144"/>
      <c r="U170" s="402"/>
      <c r="V170" s="112"/>
      <c r="W170" s="112"/>
      <c r="X170" s="112"/>
    </row>
    <row r="171" spans="1:24" ht="11.25" customHeight="1" x14ac:dyDescent="0.25">
      <c r="A171" s="181" t="s">
        <v>1370</v>
      </c>
      <c r="B171" s="181" t="s">
        <v>1369</v>
      </c>
      <c r="C171" s="181" t="s">
        <v>1370</v>
      </c>
      <c r="D171" s="327"/>
      <c r="E171" s="100"/>
      <c r="F171" s="100" t="s">
        <v>679</v>
      </c>
      <c r="G171" s="100"/>
      <c r="H171" s="100"/>
      <c r="I171" s="167"/>
      <c r="J171" s="167"/>
      <c r="K171" s="167"/>
      <c r="L171" s="111"/>
      <c r="M171" s="112"/>
      <c r="N171" s="113"/>
      <c r="O171" s="114"/>
      <c r="P171" s="130"/>
      <c r="Q171" s="138"/>
      <c r="R171" s="138"/>
      <c r="S171" s="112"/>
      <c r="T171" s="144"/>
      <c r="U171" s="402"/>
      <c r="V171" s="112"/>
      <c r="W171" s="112"/>
      <c r="X171" s="112"/>
    </row>
    <row r="172" spans="1:24" ht="11.25" customHeight="1" x14ac:dyDescent="0.2">
      <c r="A172" s="181" t="s">
        <v>1370</v>
      </c>
      <c r="B172" s="181" t="s">
        <v>1369</v>
      </c>
      <c r="C172" s="181" t="s">
        <v>1370</v>
      </c>
      <c r="D172" s="327"/>
      <c r="E172" s="100"/>
      <c r="F172" s="100"/>
      <c r="G172" s="101" t="s">
        <v>680</v>
      </c>
      <c r="H172" s="100"/>
      <c r="I172" s="168">
        <v>24000</v>
      </c>
      <c r="J172" s="168">
        <v>24000</v>
      </c>
      <c r="K172" s="168">
        <v>24000</v>
      </c>
      <c r="L172" s="242">
        <v>27000</v>
      </c>
      <c r="M172" s="233">
        <v>27000</v>
      </c>
      <c r="N172" s="113">
        <f t="shared" si="23"/>
        <v>0</v>
      </c>
      <c r="O172" s="114">
        <f t="shared" si="24"/>
        <v>1</v>
      </c>
      <c r="P172" s="354">
        <v>25200</v>
      </c>
      <c r="Q172" s="367">
        <v>25200</v>
      </c>
      <c r="R172" s="367"/>
      <c r="S172" s="112">
        <f t="shared" ref="S172" si="30">P172-Q172</f>
        <v>0</v>
      </c>
      <c r="T172" s="380">
        <v>25200</v>
      </c>
      <c r="U172" s="402">
        <v>44474</v>
      </c>
      <c r="V172" s="112">
        <f>Q172-T172</f>
        <v>0</v>
      </c>
      <c r="W172" s="407">
        <v>25200</v>
      </c>
      <c r="X172" s="233">
        <f>T172-W172</f>
        <v>0</v>
      </c>
    </row>
    <row r="173" spans="1:24" ht="11.25" customHeight="1" x14ac:dyDescent="0.25">
      <c r="A173" s="181" t="s">
        <v>1370</v>
      </c>
      <c r="B173" s="181" t="s">
        <v>1369</v>
      </c>
      <c r="C173" s="181" t="s">
        <v>1370</v>
      </c>
      <c r="D173" s="327"/>
      <c r="E173" s="100"/>
      <c r="F173" s="100"/>
      <c r="G173" s="101" t="s">
        <v>681</v>
      </c>
      <c r="H173" s="100"/>
      <c r="I173" s="170">
        <v>20</v>
      </c>
      <c r="J173" s="170">
        <v>0</v>
      </c>
      <c r="K173" s="170">
        <v>20</v>
      </c>
      <c r="L173" s="123">
        <v>0</v>
      </c>
      <c r="M173" s="262">
        <v>0</v>
      </c>
      <c r="N173" s="113">
        <f t="shared" si="23"/>
        <v>0</v>
      </c>
      <c r="O173" s="114" t="str">
        <f t="shared" si="24"/>
        <v>---</v>
      </c>
      <c r="P173" s="358">
        <v>0</v>
      </c>
      <c r="Q173" s="371">
        <v>0</v>
      </c>
      <c r="R173" s="368"/>
      <c r="S173" s="116">
        <f>P173-Q173</f>
        <v>0</v>
      </c>
      <c r="T173" s="385">
        <v>0</v>
      </c>
      <c r="U173" s="402">
        <v>44474</v>
      </c>
      <c r="V173" s="112">
        <f>Q173-T173</f>
        <v>0</v>
      </c>
      <c r="W173" s="262">
        <v>0</v>
      </c>
      <c r="X173" s="262">
        <f>T173-W173</f>
        <v>0</v>
      </c>
    </row>
    <row r="174" spans="1:24" ht="11.25" customHeight="1" x14ac:dyDescent="0.25">
      <c r="A174" s="181" t="s">
        <v>1394</v>
      </c>
      <c r="B174" s="181" t="s">
        <v>1369</v>
      </c>
      <c r="C174" s="181" t="s">
        <v>1371</v>
      </c>
      <c r="D174" s="327"/>
      <c r="E174" s="100"/>
      <c r="F174" s="100" t="s">
        <v>682</v>
      </c>
      <c r="G174" s="100"/>
      <c r="H174" s="100"/>
      <c r="I174" s="335">
        <f>SUM(I171:I173)</f>
        <v>24020</v>
      </c>
      <c r="J174" s="335">
        <f>SUM(J171:J173)</f>
        <v>24000</v>
      </c>
      <c r="K174" s="335">
        <f>SUM(K171:K173)</f>
        <v>24020</v>
      </c>
      <c r="L174" s="331">
        <f>SUM(L171:L173)</f>
        <v>27000</v>
      </c>
      <c r="M174" s="332">
        <f>SUM(M171:M173)</f>
        <v>27000</v>
      </c>
      <c r="N174" s="333">
        <f t="shared" si="23"/>
        <v>0</v>
      </c>
      <c r="O174" s="334">
        <f t="shared" si="24"/>
        <v>1</v>
      </c>
      <c r="P174" s="357">
        <f>SUM(P171:P173)</f>
        <v>25200</v>
      </c>
      <c r="Q174" s="370">
        <f>SUM(Q171:Q173)</f>
        <v>25200</v>
      </c>
      <c r="R174" s="138"/>
      <c r="S174" s="332">
        <f>P174-Q174</f>
        <v>0</v>
      </c>
      <c r="T174" s="383">
        <f>SUM(T171:T173)</f>
        <v>25200</v>
      </c>
      <c r="U174" s="402">
        <v>44474</v>
      </c>
      <c r="V174" s="332">
        <f>Q174-T174</f>
        <v>0</v>
      </c>
      <c r="W174" s="332">
        <f>SUM(W171:W173)</f>
        <v>25200</v>
      </c>
      <c r="X174" s="332">
        <f>T174-W174</f>
        <v>0</v>
      </c>
    </row>
    <row r="175" spans="1:24" ht="11.25" customHeight="1" x14ac:dyDescent="0.25">
      <c r="A175" s="181" t="s">
        <v>1370</v>
      </c>
      <c r="B175" s="181" t="s">
        <v>1370</v>
      </c>
      <c r="C175" s="181" t="s">
        <v>1371</v>
      </c>
      <c r="D175" s="327"/>
      <c r="E175" s="416" t="s">
        <v>683</v>
      </c>
      <c r="F175" s="100"/>
      <c r="G175" s="100"/>
      <c r="H175" s="100"/>
      <c r="I175" s="165">
        <f>SUM(I174)</f>
        <v>24020</v>
      </c>
      <c r="J175" s="165">
        <f>SUM(J174)</f>
        <v>24000</v>
      </c>
      <c r="K175" s="165">
        <f>SUM(K174)</f>
        <v>24020</v>
      </c>
      <c r="L175" s="106">
        <f>SUM(L174)</f>
        <v>27000</v>
      </c>
      <c r="M175" s="107">
        <f>SUM(M174)</f>
        <v>27000</v>
      </c>
      <c r="N175" s="257">
        <f t="shared" si="23"/>
        <v>0</v>
      </c>
      <c r="O175" s="258">
        <f t="shared" si="24"/>
        <v>1</v>
      </c>
      <c r="P175" s="356">
        <f>SUM(P174)</f>
        <v>25200</v>
      </c>
      <c r="Q175" s="369">
        <f>SUM(Q174)</f>
        <v>25200</v>
      </c>
      <c r="R175" s="138"/>
      <c r="S175" s="107">
        <f>P175-Q175</f>
        <v>0</v>
      </c>
      <c r="T175" s="382">
        <f>SUM(T174)</f>
        <v>25200</v>
      </c>
      <c r="U175" s="402">
        <v>44474</v>
      </c>
      <c r="V175" s="107">
        <f>Q175-T175</f>
        <v>0</v>
      </c>
      <c r="W175" s="107">
        <f>SUM(W174)</f>
        <v>25200</v>
      </c>
      <c r="X175" s="107">
        <f>T175-W175</f>
        <v>0</v>
      </c>
    </row>
    <row r="176" spans="1:24" ht="11.25" customHeight="1" x14ac:dyDescent="0.25">
      <c r="A176" s="181" t="s">
        <v>1370</v>
      </c>
      <c r="B176" s="181" t="s">
        <v>1370</v>
      </c>
      <c r="C176" s="181" t="s">
        <v>1420</v>
      </c>
      <c r="D176" s="327"/>
      <c r="E176" s="100"/>
      <c r="F176" s="100"/>
      <c r="G176" s="100"/>
      <c r="H176" s="100"/>
      <c r="I176" s="167"/>
      <c r="J176" s="167"/>
      <c r="K176" s="167"/>
      <c r="L176" s="111"/>
      <c r="M176" s="112"/>
      <c r="N176" s="113"/>
      <c r="O176" s="114"/>
      <c r="P176" s="112"/>
      <c r="Q176" s="112"/>
      <c r="R176" s="112"/>
      <c r="S176" s="112"/>
      <c r="T176" s="112"/>
      <c r="U176" s="104"/>
      <c r="V176" s="112"/>
      <c r="W176" s="112"/>
      <c r="X176" s="112"/>
    </row>
    <row r="177" spans="1:52" ht="11.25" customHeight="1" x14ac:dyDescent="0.25">
      <c r="A177" s="181" t="s">
        <v>1370</v>
      </c>
      <c r="B177" s="181" t="s">
        <v>1370</v>
      </c>
      <c r="C177" s="181" t="s">
        <v>1370</v>
      </c>
      <c r="D177" s="327"/>
      <c r="E177" s="100" t="s">
        <v>684</v>
      </c>
      <c r="F177" s="288"/>
      <c r="G177" s="100"/>
      <c r="H177" s="100"/>
      <c r="I177" s="167"/>
      <c r="J177" s="167"/>
      <c r="K177" s="167"/>
      <c r="L177" s="111"/>
      <c r="M177" s="112"/>
      <c r="N177" s="113"/>
      <c r="O177" s="114"/>
      <c r="P177" s="130"/>
      <c r="Q177" s="138"/>
      <c r="R177" s="138"/>
      <c r="S177" s="112"/>
      <c r="T177" s="144"/>
      <c r="U177" s="402"/>
      <c r="V177" s="112"/>
      <c r="W177" s="112"/>
      <c r="X177" s="112"/>
    </row>
    <row r="178" spans="1:52" ht="11.25" customHeight="1" x14ac:dyDescent="0.25">
      <c r="A178" s="181" t="s">
        <v>1370</v>
      </c>
      <c r="B178" s="181" t="s">
        <v>1369</v>
      </c>
      <c r="C178" s="181" t="s">
        <v>1370</v>
      </c>
      <c r="D178" s="327"/>
      <c r="E178" s="100"/>
      <c r="F178" s="100" t="s">
        <v>685</v>
      </c>
      <c r="G178" s="100"/>
      <c r="H178" s="100"/>
      <c r="I178" s="167"/>
      <c r="J178" s="167"/>
      <c r="K178" s="167"/>
      <c r="L178" s="111"/>
      <c r="M178" s="112"/>
      <c r="N178" s="113"/>
      <c r="O178" s="114"/>
      <c r="P178" s="130"/>
      <c r="Q178" s="138"/>
      <c r="R178" s="138"/>
      <c r="S178" s="112"/>
      <c r="T178" s="144"/>
      <c r="U178" s="402"/>
      <c r="V178" s="112"/>
      <c r="W178" s="112"/>
      <c r="X178" s="112"/>
    </row>
    <row r="179" spans="1:52" ht="11.25" customHeight="1" x14ac:dyDescent="0.2">
      <c r="A179" s="181" t="s">
        <v>1370</v>
      </c>
      <c r="B179" s="181" t="s">
        <v>1369</v>
      </c>
      <c r="C179" s="181" t="s">
        <v>1370</v>
      </c>
      <c r="D179" s="327"/>
      <c r="E179" s="100"/>
      <c r="F179" s="100"/>
      <c r="G179" s="101" t="s">
        <v>686</v>
      </c>
      <c r="H179" s="100"/>
      <c r="I179" s="168">
        <v>74515.17</v>
      </c>
      <c r="J179" s="168">
        <v>63736.91</v>
      </c>
      <c r="K179" s="168">
        <v>32346.2</v>
      </c>
      <c r="L179" s="242">
        <v>12405.64</v>
      </c>
      <c r="M179" s="233">
        <v>45000</v>
      </c>
      <c r="N179" s="113">
        <f t="shared" si="23"/>
        <v>32594.36</v>
      </c>
      <c r="O179" s="114">
        <f t="shared" si="24"/>
        <v>0.27568088888888886</v>
      </c>
      <c r="P179" s="354">
        <v>45000</v>
      </c>
      <c r="Q179" s="367">
        <v>45000</v>
      </c>
      <c r="R179" s="367"/>
      <c r="S179" s="112">
        <f t="shared" ref="S179" si="31">P179-Q179</f>
        <v>0</v>
      </c>
      <c r="T179" s="380">
        <v>40000</v>
      </c>
      <c r="U179" s="402">
        <v>44509</v>
      </c>
      <c r="V179" s="112">
        <f>Q179-T179</f>
        <v>5000</v>
      </c>
      <c r="W179" s="407">
        <v>45000</v>
      </c>
      <c r="X179" s="233">
        <f>T179-W179</f>
        <v>-5000</v>
      </c>
    </row>
    <row r="180" spans="1:52" ht="11.25" customHeight="1" x14ac:dyDescent="0.25">
      <c r="A180" s="181" t="s">
        <v>1370</v>
      </c>
      <c r="B180" s="181" t="s">
        <v>1369</v>
      </c>
      <c r="C180" s="181" t="s">
        <v>1370</v>
      </c>
      <c r="D180" s="327"/>
      <c r="E180" s="100"/>
      <c r="F180" s="100"/>
      <c r="G180" s="101" t="s">
        <v>687</v>
      </c>
      <c r="H180" s="100"/>
      <c r="I180" s="170">
        <v>1399.29</v>
      </c>
      <c r="J180" s="170">
        <v>781.86</v>
      </c>
      <c r="K180" s="170">
        <v>627.83000000000004</v>
      </c>
      <c r="L180" s="123">
        <v>0</v>
      </c>
      <c r="M180" s="262">
        <v>500</v>
      </c>
      <c r="N180" s="113">
        <f t="shared" si="23"/>
        <v>500</v>
      </c>
      <c r="O180" s="114">
        <f t="shared" si="24"/>
        <v>0</v>
      </c>
      <c r="P180" s="358">
        <v>500</v>
      </c>
      <c r="Q180" s="371">
        <v>500</v>
      </c>
      <c r="R180" s="368"/>
      <c r="S180" s="116">
        <f>P180-Q180</f>
        <v>0</v>
      </c>
      <c r="T180" s="385">
        <v>500</v>
      </c>
      <c r="U180" s="402">
        <v>44509</v>
      </c>
      <c r="V180" s="112">
        <f>Q180-T180</f>
        <v>0</v>
      </c>
      <c r="W180" s="262">
        <v>500</v>
      </c>
      <c r="X180" s="262">
        <f>T180-W180</f>
        <v>0</v>
      </c>
    </row>
    <row r="181" spans="1:52" ht="11.25" customHeight="1" x14ac:dyDescent="0.25">
      <c r="A181" s="181" t="s">
        <v>1394</v>
      </c>
      <c r="B181" s="181" t="s">
        <v>1369</v>
      </c>
      <c r="C181" s="181" t="s">
        <v>1371</v>
      </c>
      <c r="D181" s="327"/>
      <c r="E181" s="100"/>
      <c r="F181" s="100" t="s">
        <v>688</v>
      </c>
      <c r="G181" s="100"/>
      <c r="H181" s="100"/>
      <c r="I181" s="165">
        <f>SUM(I178:I180)</f>
        <v>75914.459999999992</v>
      </c>
      <c r="J181" s="165">
        <f>SUM(J178:J180)</f>
        <v>64518.770000000004</v>
      </c>
      <c r="K181" s="165">
        <f>SUM(K178:K180)</f>
        <v>32974.03</v>
      </c>
      <c r="L181" s="106">
        <f>SUM(L178:L180)</f>
        <v>12405.64</v>
      </c>
      <c r="M181" s="107">
        <f>SUM(M178:M180)</f>
        <v>45500</v>
      </c>
      <c r="N181" s="257">
        <f t="shared" si="23"/>
        <v>33094.36</v>
      </c>
      <c r="O181" s="258">
        <f t="shared" si="24"/>
        <v>0.27265142857142854</v>
      </c>
      <c r="P181" s="356">
        <f>SUM(P178:P180)</f>
        <v>45500</v>
      </c>
      <c r="Q181" s="369">
        <f>SUM(Q178:Q180)</f>
        <v>45500</v>
      </c>
      <c r="R181" s="138"/>
      <c r="S181" s="107">
        <f>P181-Q181</f>
        <v>0</v>
      </c>
      <c r="T181" s="382">
        <f>SUM(T178:T180)</f>
        <v>40500</v>
      </c>
      <c r="U181" s="402">
        <v>44509</v>
      </c>
      <c r="V181" s="107">
        <f>Q181-T181</f>
        <v>5000</v>
      </c>
      <c r="W181" s="107">
        <f>SUM(W178:W180)</f>
        <v>45500</v>
      </c>
      <c r="X181" s="107">
        <f>T181-W181</f>
        <v>-5000</v>
      </c>
    </row>
    <row r="182" spans="1:52" ht="11.25" customHeight="1" x14ac:dyDescent="0.25">
      <c r="A182" s="181" t="s">
        <v>1370</v>
      </c>
      <c r="B182" s="181" t="s">
        <v>1369</v>
      </c>
      <c r="C182" s="181" t="s">
        <v>1370</v>
      </c>
      <c r="D182" s="327"/>
      <c r="E182" s="100"/>
      <c r="F182" s="100" t="s">
        <v>689</v>
      </c>
      <c r="G182" s="100"/>
      <c r="H182" s="100"/>
      <c r="I182" s="167"/>
      <c r="J182" s="167"/>
      <c r="K182" s="167"/>
      <c r="L182" s="111"/>
      <c r="M182" s="112"/>
      <c r="N182" s="113"/>
      <c r="O182" s="114"/>
      <c r="P182" s="130"/>
      <c r="Q182" s="138"/>
      <c r="R182" s="138"/>
      <c r="S182" s="112"/>
      <c r="T182" s="144"/>
      <c r="U182" s="402">
        <v>44509</v>
      </c>
      <c r="V182" s="112"/>
      <c r="W182" s="112"/>
      <c r="X182" s="112"/>
    </row>
    <row r="183" spans="1:52" ht="11.25" customHeight="1" x14ac:dyDescent="0.25">
      <c r="A183" s="181" t="s">
        <v>1370</v>
      </c>
      <c r="B183" s="181" t="s">
        <v>1369</v>
      </c>
      <c r="C183" s="181" t="s">
        <v>1370</v>
      </c>
      <c r="D183" s="327"/>
      <c r="E183" s="100"/>
      <c r="F183" s="100"/>
      <c r="G183" s="101" t="s">
        <v>690</v>
      </c>
      <c r="H183" s="100"/>
      <c r="I183" s="172">
        <v>0</v>
      </c>
      <c r="J183" s="172">
        <v>0</v>
      </c>
      <c r="K183" s="172">
        <v>0</v>
      </c>
      <c r="L183" s="117">
        <v>0</v>
      </c>
      <c r="M183" s="116">
        <v>0</v>
      </c>
      <c r="N183" s="113">
        <f t="shared" si="23"/>
        <v>0</v>
      </c>
      <c r="O183" s="114" t="str">
        <f t="shared" si="24"/>
        <v>---</v>
      </c>
      <c r="P183" s="360">
        <v>0</v>
      </c>
      <c r="Q183" s="373">
        <v>0</v>
      </c>
      <c r="R183" s="138"/>
      <c r="S183" s="116">
        <f>P183-Q183</f>
        <v>0</v>
      </c>
      <c r="T183" s="384">
        <v>0</v>
      </c>
      <c r="U183" s="402">
        <v>44509</v>
      </c>
      <c r="V183" s="112">
        <f>Q183-T183</f>
        <v>0</v>
      </c>
      <c r="W183" s="116">
        <v>0</v>
      </c>
      <c r="X183" s="116">
        <f>T183-W183</f>
        <v>0</v>
      </c>
    </row>
    <row r="184" spans="1:52" ht="11.25" customHeight="1" x14ac:dyDescent="0.25">
      <c r="A184" s="181" t="s">
        <v>1370</v>
      </c>
      <c r="B184" s="181" t="s">
        <v>1369</v>
      </c>
      <c r="C184" s="181" t="s">
        <v>1371</v>
      </c>
      <c r="D184" s="327"/>
      <c r="E184" s="100"/>
      <c r="F184" s="100" t="s">
        <v>691</v>
      </c>
      <c r="G184" s="100"/>
      <c r="H184" s="100"/>
      <c r="I184" s="336">
        <f>SUM(I182:I183)</f>
        <v>0</v>
      </c>
      <c r="J184" s="336">
        <f>SUM(J182:J183)</f>
        <v>0</v>
      </c>
      <c r="K184" s="336">
        <f>SUM(K182:K183)</f>
        <v>0</v>
      </c>
      <c r="L184" s="331">
        <f>SUM(L182:L183)</f>
        <v>0</v>
      </c>
      <c r="M184" s="332">
        <f>SUM(M182:M183)</f>
        <v>0</v>
      </c>
      <c r="N184" s="333">
        <f t="shared" si="23"/>
        <v>0</v>
      </c>
      <c r="O184" s="334" t="str">
        <f t="shared" si="24"/>
        <v>---</v>
      </c>
      <c r="P184" s="357">
        <f>SUM(P182:P183)</f>
        <v>0</v>
      </c>
      <c r="Q184" s="370">
        <f>SUM(Q182:Q183)</f>
        <v>0</v>
      </c>
      <c r="R184" s="138"/>
      <c r="S184" s="332">
        <f>P184-Q184</f>
        <v>0</v>
      </c>
      <c r="T184" s="383">
        <f>SUM(T182:T183)</f>
        <v>0</v>
      </c>
      <c r="U184" s="402">
        <v>44509</v>
      </c>
      <c r="V184" s="332">
        <f>SUM(V182:V183)</f>
        <v>0</v>
      </c>
      <c r="W184" s="332">
        <f>SUM(W182:W183)</f>
        <v>0</v>
      </c>
      <c r="X184" s="332">
        <f>T184-W184</f>
        <v>0</v>
      </c>
    </row>
    <row r="185" spans="1:52" ht="11.25" customHeight="1" x14ac:dyDescent="0.25">
      <c r="A185" s="181" t="s">
        <v>1370</v>
      </c>
      <c r="B185" s="181" t="s">
        <v>1370</v>
      </c>
      <c r="C185" s="181" t="s">
        <v>1371</v>
      </c>
      <c r="D185" s="327"/>
      <c r="E185" s="416" t="s">
        <v>692</v>
      </c>
      <c r="F185" s="100"/>
      <c r="G185" s="100"/>
      <c r="H185" s="100"/>
      <c r="I185" s="165">
        <f>SUM(I181+I184)</f>
        <v>75914.459999999992</v>
      </c>
      <c r="J185" s="165">
        <f>SUM(J181+J184)</f>
        <v>64518.770000000004</v>
      </c>
      <c r="K185" s="165">
        <f>SUM(K181+K184)</f>
        <v>32974.03</v>
      </c>
      <c r="L185" s="106">
        <f>SUM(L181+L184)</f>
        <v>12405.64</v>
      </c>
      <c r="M185" s="107">
        <f>SUM(M181+M184)</f>
        <v>45500</v>
      </c>
      <c r="N185" s="257">
        <f t="shared" si="23"/>
        <v>33094.36</v>
      </c>
      <c r="O185" s="258">
        <f t="shared" si="24"/>
        <v>0.27265142857142854</v>
      </c>
      <c r="P185" s="356">
        <f>SUM(P181+P184)</f>
        <v>45500</v>
      </c>
      <c r="Q185" s="369">
        <f>SUM(Q181+Q184)</f>
        <v>45500</v>
      </c>
      <c r="R185" s="138"/>
      <c r="S185" s="107">
        <f>P185-Q185</f>
        <v>0</v>
      </c>
      <c r="T185" s="382">
        <f>SUM(T181+T184)</f>
        <v>40500</v>
      </c>
      <c r="U185" s="402">
        <v>44509</v>
      </c>
      <c r="V185" s="107">
        <f>Q185-T185</f>
        <v>5000</v>
      </c>
      <c r="W185" s="107">
        <f>SUM(W181+W184)</f>
        <v>45500</v>
      </c>
      <c r="X185" s="107">
        <f>T185-W185</f>
        <v>-5000</v>
      </c>
    </row>
    <row r="186" spans="1:52" ht="11.25" customHeight="1" x14ac:dyDescent="0.25">
      <c r="A186" s="181" t="s">
        <v>1370</v>
      </c>
      <c r="B186" s="181" t="s">
        <v>1370</v>
      </c>
      <c r="C186" s="181" t="s">
        <v>1420</v>
      </c>
      <c r="D186" s="327"/>
      <c r="E186" s="100"/>
      <c r="F186" s="100"/>
      <c r="G186" s="100"/>
      <c r="H186" s="264"/>
      <c r="I186" s="167"/>
      <c r="J186" s="167"/>
      <c r="K186" s="167"/>
      <c r="L186" s="111"/>
      <c r="M186" s="112"/>
      <c r="N186" s="113"/>
      <c r="O186" s="114"/>
      <c r="P186" s="112"/>
      <c r="Q186" s="112"/>
      <c r="R186" s="112"/>
      <c r="S186" s="112"/>
      <c r="T186" s="112"/>
      <c r="U186" s="104"/>
      <c r="V186" s="112"/>
      <c r="W186" s="112"/>
      <c r="X186" s="112"/>
    </row>
    <row r="187" spans="1:52" ht="11.25" customHeight="1" x14ac:dyDescent="0.25">
      <c r="A187" s="181" t="s">
        <v>1370</v>
      </c>
      <c r="B187" s="181" t="s">
        <v>1370</v>
      </c>
      <c r="C187" s="181" t="s">
        <v>1370</v>
      </c>
      <c r="D187" s="327"/>
      <c r="E187" s="100" t="s">
        <v>693</v>
      </c>
      <c r="F187" s="100"/>
      <c r="G187" s="100"/>
      <c r="H187" s="100"/>
      <c r="I187" s="167"/>
      <c r="J187" s="167"/>
      <c r="K187" s="167"/>
      <c r="L187" s="111"/>
      <c r="M187" s="112"/>
      <c r="N187" s="113"/>
      <c r="O187" s="114"/>
      <c r="P187" s="271"/>
      <c r="Q187" s="138"/>
      <c r="R187" s="112"/>
      <c r="S187" s="112"/>
      <c r="T187" s="112"/>
      <c r="U187" s="104"/>
      <c r="V187" s="112"/>
      <c r="W187" s="112"/>
      <c r="X187" s="112"/>
    </row>
    <row r="188" spans="1:52" ht="11.25" customHeight="1" x14ac:dyDescent="0.25">
      <c r="A188" s="181" t="s">
        <v>1370</v>
      </c>
      <c r="B188" s="181" t="s">
        <v>1369</v>
      </c>
      <c r="C188" s="181" t="s">
        <v>1370</v>
      </c>
      <c r="D188" s="327"/>
      <c r="E188" s="100"/>
      <c r="F188" s="100" t="s">
        <v>1396</v>
      </c>
      <c r="G188" s="100"/>
      <c r="H188" s="100"/>
      <c r="I188" s="167"/>
      <c r="J188" s="167"/>
      <c r="K188" s="167"/>
      <c r="L188" s="111"/>
      <c r="M188" s="112"/>
      <c r="N188" s="113"/>
      <c r="O188" s="114"/>
      <c r="P188" s="271"/>
      <c r="Q188" s="138"/>
      <c r="R188" s="112"/>
      <c r="S188" s="112"/>
      <c r="T188" s="112"/>
      <c r="U188" s="104"/>
      <c r="V188" s="112"/>
      <c r="W188" s="112"/>
      <c r="X188" s="112"/>
    </row>
    <row r="189" spans="1:52" ht="11.25" customHeight="1" x14ac:dyDescent="0.2">
      <c r="A189" s="181" t="s">
        <v>1370</v>
      </c>
      <c r="B189" s="181" t="s">
        <v>1369</v>
      </c>
      <c r="C189" s="181" t="s">
        <v>1370</v>
      </c>
      <c r="D189" s="327"/>
      <c r="E189" s="100"/>
      <c r="F189" s="100"/>
      <c r="G189" s="101" t="s">
        <v>694</v>
      </c>
      <c r="H189" s="100"/>
      <c r="I189" s="167">
        <v>152361.79</v>
      </c>
      <c r="J189" s="167">
        <v>117041.39</v>
      </c>
      <c r="K189" s="167">
        <v>152727.48000000001</v>
      </c>
      <c r="L189" s="115">
        <v>145522.39000000001</v>
      </c>
      <c r="M189" s="112">
        <v>214361</v>
      </c>
      <c r="N189" s="113">
        <f t="shared" si="23"/>
        <v>68838.609999999986</v>
      </c>
      <c r="O189" s="114">
        <f t="shared" si="24"/>
        <v>0.67886597841958196</v>
      </c>
      <c r="P189" s="275">
        <v>0</v>
      </c>
      <c r="Q189" s="367">
        <v>0</v>
      </c>
      <c r="R189" s="272"/>
      <c r="S189" s="112">
        <f t="shared" ref="S189:S196" si="32">P189-Q189</f>
        <v>0</v>
      </c>
      <c r="T189" s="272">
        <v>0</v>
      </c>
      <c r="U189" s="104"/>
      <c r="V189" s="112">
        <f>Q189-T189</f>
        <v>0</v>
      </c>
      <c r="W189" s="272">
        <v>0</v>
      </c>
      <c r="X189" s="112">
        <f>T189-W189</f>
        <v>0</v>
      </c>
      <c r="AY189" s="183"/>
      <c r="AZ189" s="183"/>
    </row>
    <row r="190" spans="1:52" ht="11.25" customHeight="1" x14ac:dyDescent="0.2">
      <c r="A190" s="181" t="s">
        <v>1370</v>
      </c>
      <c r="B190" s="181" t="s">
        <v>1369</v>
      </c>
      <c r="C190" s="181" t="s">
        <v>1370</v>
      </c>
      <c r="D190" s="327"/>
      <c r="E190" s="100"/>
      <c r="F190" s="100"/>
      <c r="G190" s="101" t="s">
        <v>695</v>
      </c>
      <c r="H190" s="100"/>
      <c r="I190" s="167">
        <v>1649.28</v>
      </c>
      <c r="J190" s="167">
        <v>1017.15</v>
      </c>
      <c r="K190" s="167">
        <v>1144.55</v>
      </c>
      <c r="L190" s="115">
        <v>1129</v>
      </c>
      <c r="M190" s="112">
        <v>1250</v>
      </c>
      <c r="N190" s="113">
        <f t="shared" si="23"/>
        <v>121</v>
      </c>
      <c r="O190" s="114">
        <f t="shared" si="24"/>
        <v>0.9032</v>
      </c>
      <c r="P190" s="275">
        <v>0</v>
      </c>
      <c r="Q190" s="367">
        <v>0</v>
      </c>
      <c r="R190" s="272"/>
      <c r="S190" s="112">
        <f t="shared" si="32"/>
        <v>0</v>
      </c>
      <c r="T190" s="272">
        <v>0</v>
      </c>
      <c r="U190" s="104"/>
      <c r="V190" s="112">
        <f>Q190-T190</f>
        <v>0</v>
      </c>
      <c r="W190" s="272">
        <v>0</v>
      </c>
      <c r="X190" s="112">
        <f>T190-W190</f>
        <v>0</v>
      </c>
      <c r="AY190" s="183"/>
      <c r="AZ190" s="183"/>
    </row>
    <row r="191" spans="1:52" ht="11.25" customHeight="1" x14ac:dyDescent="0.2">
      <c r="A191" s="181" t="s">
        <v>1370</v>
      </c>
      <c r="B191" s="181" t="s">
        <v>1369</v>
      </c>
      <c r="C191" s="181" t="s">
        <v>1370</v>
      </c>
      <c r="D191" s="327"/>
      <c r="E191" s="100"/>
      <c r="F191" s="100"/>
      <c r="G191" s="101" t="s">
        <v>696</v>
      </c>
      <c r="H191" s="100"/>
      <c r="I191" s="167">
        <v>1930.9</v>
      </c>
      <c r="J191" s="167">
        <v>1963.4</v>
      </c>
      <c r="K191" s="167">
        <v>2768.38</v>
      </c>
      <c r="L191" s="115">
        <v>2844.82</v>
      </c>
      <c r="M191" s="112">
        <v>2875</v>
      </c>
      <c r="N191" s="113">
        <f t="shared" si="23"/>
        <v>30.179999999999836</v>
      </c>
      <c r="O191" s="114">
        <f t="shared" si="24"/>
        <v>0.98950260869565221</v>
      </c>
      <c r="P191" s="275">
        <v>0</v>
      </c>
      <c r="Q191" s="367">
        <v>0</v>
      </c>
      <c r="R191" s="272"/>
      <c r="S191" s="112">
        <f t="shared" si="32"/>
        <v>0</v>
      </c>
      <c r="T191" s="272">
        <v>0</v>
      </c>
      <c r="U191" s="104"/>
      <c r="V191" s="112">
        <f>Q191-T191</f>
        <v>0</v>
      </c>
      <c r="W191" s="272">
        <v>0</v>
      </c>
      <c r="X191" s="112">
        <f>T191-W191</f>
        <v>0</v>
      </c>
      <c r="AY191" s="183"/>
      <c r="AZ191" s="183"/>
    </row>
    <row r="192" spans="1:52" ht="11.25" customHeight="1" x14ac:dyDescent="0.2">
      <c r="A192" s="181" t="s">
        <v>1370</v>
      </c>
      <c r="B192" s="181" t="s">
        <v>1369</v>
      </c>
      <c r="C192" s="181" t="s">
        <v>1370</v>
      </c>
      <c r="D192" s="327"/>
      <c r="E192" s="100"/>
      <c r="F192" s="100"/>
      <c r="G192" s="101" t="s">
        <v>1133</v>
      </c>
      <c r="H192" s="100"/>
      <c r="I192" s="167">
        <v>53898.51</v>
      </c>
      <c r="J192" s="167">
        <v>58347.96</v>
      </c>
      <c r="K192" s="167">
        <v>70168.72</v>
      </c>
      <c r="L192" s="115">
        <v>73058.66</v>
      </c>
      <c r="M192" s="112">
        <v>68200</v>
      </c>
      <c r="N192" s="113">
        <f t="shared" si="23"/>
        <v>-4858.6600000000035</v>
      </c>
      <c r="O192" s="114">
        <f t="shared" si="24"/>
        <v>1.071241348973607</v>
      </c>
      <c r="P192" s="275">
        <v>0</v>
      </c>
      <c r="Q192" s="367">
        <v>0</v>
      </c>
      <c r="R192" s="272"/>
      <c r="S192" s="112">
        <f t="shared" si="32"/>
        <v>0</v>
      </c>
      <c r="T192" s="272">
        <v>0</v>
      </c>
      <c r="U192" s="104"/>
      <c r="V192" s="112">
        <f>Q192-T192</f>
        <v>0</v>
      </c>
      <c r="W192" s="272">
        <v>0</v>
      </c>
      <c r="X192" s="112">
        <f>T192-W192</f>
        <v>0</v>
      </c>
      <c r="AY192" s="183"/>
      <c r="AZ192" s="183"/>
    </row>
    <row r="193" spans="1:52" ht="11.25" customHeight="1" x14ac:dyDescent="0.2">
      <c r="A193" s="181" t="s">
        <v>1370</v>
      </c>
      <c r="B193" s="181" t="s">
        <v>1369</v>
      </c>
      <c r="C193" s="181" t="s">
        <v>1370</v>
      </c>
      <c r="D193" s="327"/>
      <c r="E193" s="100"/>
      <c r="F193" s="100"/>
      <c r="G193" s="101" t="s">
        <v>697</v>
      </c>
      <c r="H193" s="100"/>
      <c r="I193" s="167">
        <v>98884.21</v>
      </c>
      <c r="J193" s="167">
        <v>105077.28</v>
      </c>
      <c r="K193" s="167">
        <v>116814.99</v>
      </c>
      <c r="L193" s="115">
        <v>120967.86</v>
      </c>
      <c r="M193" s="112">
        <v>143381</v>
      </c>
      <c r="N193" s="113">
        <f t="shared" ref="N193:N274" si="33">M193-L193</f>
        <v>22413.14</v>
      </c>
      <c r="O193" s="114">
        <f t="shared" ref="O193:O274" si="34">IF((M193=0),"---",(L193/M193))</f>
        <v>0.84368124088965768</v>
      </c>
      <c r="P193" s="275">
        <v>0</v>
      </c>
      <c r="Q193" s="367">
        <v>0</v>
      </c>
      <c r="R193" s="272"/>
      <c r="S193" s="112">
        <f t="shared" si="32"/>
        <v>0</v>
      </c>
      <c r="T193" s="272">
        <v>0</v>
      </c>
      <c r="U193" s="104"/>
      <c r="V193" s="112">
        <f>Q193-T193</f>
        <v>0</v>
      </c>
      <c r="W193" s="272">
        <v>0</v>
      </c>
      <c r="X193" s="112">
        <f>T193-W193</f>
        <v>0</v>
      </c>
      <c r="AY193" s="183"/>
      <c r="AZ193" s="183"/>
    </row>
    <row r="194" spans="1:52" ht="11.25" customHeight="1" x14ac:dyDescent="0.2">
      <c r="A194" s="181" t="s">
        <v>1370</v>
      </c>
      <c r="B194" s="181" t="s">
        <v>1369</v>
      </c>
      <c r="C194" s="181" t="s">
        <v>1370</v>
      </c>
      <c r="D194" s="327"/>
      <c r="E194" s="100"/>
      <c r="F194" s="100"/>
      <c r="G194" s="101" t="s">
        <v>698</v>
      </c>
      <c r="H194" s="100"/>
      <c r="I194" s="167"/>
      <c r="J194" s="167"/>
      <c r="K194" s="167">
        <v>-16613.009999999998</v>
      </c>
      <c r="L194" s="115">
        <v>0</v>
      </c>
      <c r="M194" s="112">
        <v>0</v>
      </c>
      <c r="N194" s="113">
        <f t="shared" si="33"/>
        <v>0</v>
      </c>
      <c r="O194" s="114" t="str">
        <f t="shared" si="34"/>
        <v>---</v>
      </c>
      <c r="P194" s="275">
        <v>0</v>
      </c>
      <c r="Q194" s="367">
        <v>0</v>
      </c>
      <c r="R194" s="272"/>
      <c r="S194" s="112">
        <f t="shared" si="32"/>
        <v>0</v>
      </c>
      <c r="T194" s="272">
        <v>0</v>
      </c>
      <c r="U194" s="104"/>
      <c r="V194" s="112">
        <f>Q194-T194</f>
        <v>0</v>
      </c>
      <c r="W194" s="272">
        <v>0</v>
      </c>
      <c r="X194" s="112">
        <f>T194-W194</f>
        <v>0</v>
      </c>
      <c r="AY194" s="183"/>
      <c r="AZ194" s="183"/>
    </row>
    <row r="195" spans="1:52" ht="11.25" customHeight="1" x14ac:dyDescent="0.2">
      <c r="A195" s="181" t="s">
        <v>1370</v>
      </c>
      <c r="B195" s="181" t="s">
        <v>1369</v>
      </c>
      <c r="C195" s="181" t="s">
        <v>1370</v>
      </c>
      <c r="D195" s="327"/>
      <c r="E195" s="100"/>
      <c r="F195" s="100"/>
      <c r="G195" s="101" t="s">
        <v>699</v>
      </c>
      <c r="H195" s="100"/>
      <c r="I195" s="167"/>
      <c r="J195" s="167"/>
      <c r="K195" s="167">
        <v>-1562.13</v>
      </c>
      <c r="L195" s="115">
        <v>0</v>
      </c>
      <c r="M195" s="112">
        <v>0</v>
      </c>
      <c r="N195" s="113">
        <f t="shared" si="33"/>
        <v>0</v>
      </c>
      <c r="O195" s="114" t="str">
        <f t="shared" si="34"/>
        <v>---</v>
      </c>
      <c r="P195" s="275">
        <v>0</v>
      </c>
      <c r="Q195" s="367">
        <v>0</v>
      </c>
      <c r="R195" s="272"/>
      <c r="S195" s="112">
        <f t="shared" si="32"/>
        <v>0</v>
      </c>
      <c r="T195" s="272">
        <v>0</v>
      </c>
      <c r="U195" s="104"/>
      <c r="V195" s="112">
        <f>Q195-T195</f>
        <v>0</v>
      </c>
      <c r="W195" s="272">
        <v>0</v>
      </c>
      <c r="X195" s="112">
        <f>T195-W195</f>
        <v>0</v>
      </c>
      <c r="AY195" s="183"/>
      <c r="AZ195" s="183"/>
    </row>
    <row r="196" spans="1:52" ht="11.25" customHeight="1" x14ac:dyDescent="0.2">
      <c r="A196" s="181" t="s">
        <v>1370</v>
      </c>
      <c r="B196" s="181" t="s">
        <v>1369</v>
      </c>
      <c r="C196" s="181" t="s">
        <v>1370</v>
      </c>
      <c r="D196" s="327"/>
      <c r="E196" s="100"/>
      <c r="F196" s="100"/>
      <c r="G196" s="101" t="s">
        <v>700</v>
      </c>
      <c r="H196" s="100"/>
      <c r="I196" s="167">
        <v>2082.9299999999998</v>
      </c>
      <c r="J196" s="167">
        <v>1331</v>
      </c>
      <c r="K196" s="167">
        <v>2518</v>
      </c>
      <c r="L196" s="115">
        <v>3437</v>
      </c>
      <c r="M196" s="112">
        <v>4000</v>
      </c>
      <c r="N196" s="113">
        <f t="shared" si="33"/>
        <v>563</v>
      </c>
      <c r="O196" s="114">
        <f t="shared" si="34"/>
        <v>0.85924999999999996</v>
      </c>
      <c r="P196" s="275">
        <v>4000</v>
      </c>
      <c r="Q196" s="367">
        <v>4000</v>
      </c>
      <c r="R196" s="272"/>
      <c r="S196" s="112">
        <f t="shared" si="32"/>
        <v>0</v>
      </c>
      <c r="T196" s="272">
        <v>4000</v>
      </c>
      <c r="U196" s="104"/>
      <c r="V196" s="112">
        <f>Q196-T196</f>
        <v>0</v>
      </c>
      <c r="W196" s="407">
        <v>4000</v>
      </c>
      <c r="X196" s="112">
        <f>T196-W196</f>
        <v>0</v>
      </c>
      <c r="AY196" s="183"/>
      <c r="AZ196" s="183"/>
    </row>
    <row r="197" spans="1:52" ht="11.25" customHeight="1" x14ac:dyDescent="0.2">
      <c r="A197" s="181" t="s">
        <v>1370</v>
      </c>
      <c r="B197" s="181" t="s">
        <v>1369</v>
      </c>
      <c r="C197" s="181" t="s">
        <v>1370</v>
      </c>
      <c r="D197" s="327"/>
      <c r="E197" s="100"/>
      <c r="F197" s="100"/>
      <c r="G197" s="101" t="s">
        <v>701</v>
      </c>
      <c r="H197" s="100"/>
      <c r="I197" s="167">
        <v>47760</v>
      </c>
      <c r="J197" s="167">
        <v>10960</v>
      </c>
      <c r="K197" s="167">
        <v>26443</v>
      </c>
      <c r="L197" s="115">
        <v>37619</v>
      </c>
      <c r="M197" s="112">
        <v>25745</v>
      </c>
      <c r="N197" s="113">
        <f t="shared" si="33"/>
        <v>-11874</v>
      </c>
      <c r="O197" s="114">
        <f t="shared" si="34"/>
        <v>1.4612157700524373</v>
      </c>
      <c r="P197" s="275">
        <v>28320</v>
      </c>
      <c r="Q197" s="367">
        <v>28320</v>
      </c>
      <c r="R197" s="272"/>
      <c r="S197" s="112">
        <f>P197-Q197</f>
        <v>0</v>
      </c>
      <c r="T197" s="272">
        <v>28320</v>
      </c>
      <c r="U197" s="104"/>
      <c r="V197" s="112">
        <f>Q197-T197</f>
        <v>0</v>
      </c>
      <c r="W197" s="407">
        <v>28320</v>
      </c>
      <c r="X197" s="112">
        <f>T197-W197</f>
        <v>0</v>
      </c>
      <c r="AY197" s="183"/>
      <c r="AZ197" s="183"/>
    </row>
    <row r="198" spans="1:52" ht="11.25" customHeight="1" x14ac:dyDescent="0.25">
      <c r="A198" s="181" t="s">
        <v>1394</v>
      </c>
      <c r="B198" s="181" t="s">
        <v>1369</v>
      </c>
      <c r="C198" s="181" t="s">
        <v>1371</v>
      </c>
      <c r="D198" s="327"/>
      <c r="E198" s="100"/>
      <c r="F198" s="100" t="s">
        <v>702</v>
      </c>
      <c r="G198" s="100"/>
      <c r="H198" s="100"/>
      <c r="I198" s="335">
        <f>SUM(I189:I197)</f>
        <v>358567.62</v>
      </c>
      <c r="J198" s="335">
        <f>SUM(J189:J197)</f>
        <v>295738.18</v>
      </c>
      <c r="K198" s="335">
        <f>SUM(K189:K197)</f>
        <v>354409.98</v>
      </c>
      <c r="L198" s="331">
        <f>SUM(L189:L197)</f>
        <v>384578.73000000004</v>
      </c>
      <c r="M198" s="332">
        <f>SUM(M189:M197)</f>
        <v>459812</v>
      </c>
      <c r="N198" s="333">
        <f t="shared" si="33"/>
        <v>75233.26999999996</v>
      </c>
      <c r="O198" s="334">
        <f t="shared" si="34"/>
        <v>0.83638254330030548</v>
      </c>
      <c r="P198" s="357">
        <f>SUM(P189:P197)</f>
        <v>32320</v>
      </c>
      <c r="Q198" s="370">
        <f>SUM(Q189:Q197)</f>
        <v>32320</v>
      </c>
      <c r="R198" s="112"/>
      <c r="S198" s="332">
        <f>P198-Q198</f>
        <v>0</v>
      </c>
      <c r="T198" s="383">
        <f>SUM(T189:T197)</f>
        <v>32320</v>
      </c>
      <c r="U198" s="104"/>
      <c r="V198" s="332">
        <f>Q198-T198</f>
        <v>0</v>
      </c>
      <c r="W198" s="332">
        <f>SUM(W189:W197)</f>
        <v>32320</v>
      </c>
      <c r="X198" s="332">
        <f>T198-W198</f>
        <v>0</v>
      </c>
      <c r="AY198" s="183"/>
      <c r="AZ198" s="183"/>
    </row>
    <row r="199" spans="1:52" ht="11.25" customHeight="1" x14ac:dyDescent="0.25">
      <c r="A199" s="181" t="s">
        <v>1370</v>
      </c>
      <c r="B199" s="181" t="s">
        <v>1370</v>
      </c>
      <c r="C199" s="181" t="s">
        <v>1371</v>
      </c>
      <c r="D199" s="327"/>
      <c r="E199" s="416" t="s">
        <v>703</v>
      </c>
      <c r="F199" s="100"/>
      <c r="G199" s="100"/>
      <c r="H199" s="100"/>
      <c r="I199" s="165">
        <f>SUM(I198)</f>
        <v>358567.62</v>
      </c>
      <c r="J199" s="165">
        <f>SUM(J198)</f>
        <v>295738.18</v>
      </c>
      <c r="K199" s="165">
        <f>SUM(K198)</f>
        <v>354409.98</v>
      </c>
      <c r="L199" s="106">
        <f>SUM(L198)</f>
        <v>384578.73000000004</v>
      </c>
      <c r="M199" s="107">
        <f>SUM(M198)</f>
        <v>459812</v>
      </c>
      <c r="N199" s="257">
        <f t="shared" si="33"/>
        <v>75233.26999999996</v>
      </c>
      <c r="O199" s="258">
        <f t="shared" si="34"/>
        <v>0.83638254330030548</v>
      </c>
      <c r="P199" s="356">
        <f>SUM(P198)</f>
        <v>32320</v>
      </c>
      <c r="Q199" s="369">
        <f>SUM(Q198)</f>
        <v>32320</v>
      </c>
      <c r="R199" s="112"/>
      <c r="S199" s="107">
        <f>P199-Q199</f>
        <v>0</v>
      </c>
      <c r="T199" s="382">
        <f>SUM(T198)</f>
        <v>32320</v>
      </c>
      <c r="U199" s="104"/>
      <c r="V199" s="107">
        <f>Q199-T199</f>
        <v>0</v>
      </c>
      <c r="W199" s="107">
        <f>SUM(W198)</f>
        <v>32320</v>
      </c>
      <c r="X199" s="107">
        <f>T199-W199</f>
        <v>0</v>
      </c>
    </row>
    <row r="200" spans="1:52" ht="11.25" customHeight="1" x14ac:dyDescent="0.25">
      <c r="A200" s="181" t="s">
        <v>1370</v>
      </c>
      <c r="B200" s="181" t="s">
        <v>1370</v>
      </c>
      <c r="C200" s="181" t="s">
        <v>1420</v>
      </c>
      <c r="D200" s="327"/>
      <c r="E200" s="100"/>
      <c r="F200" s="100"/>
      <c r="G200" s="100"/>
      <c r="H200" s="100"/>
      <c r="I200" s="167"/>
      <c r="J200" s="167"/>
      <c r="K200" s="167"/>
      <c r="L200" s="111"/>
      <c r="M200" s="112"/>
      <c r="N200" s="113"/>
      <c r="O200" s="114"/>
      <c r="P200" s="112"/>
      <c r="Q200" s="112"/>
      <c r="R200" s="112"/>
      <c r="S200" s="112"/>
      <c r="T200" s="112"/>
      <c r="U200" s="104"/>
      <c r="V200" s="112"/>
      <c r="W200" s="112"/>
      <c r="X200" s="112"/>
    </row>
    <row r="201" spans="1:52" ht="11.25" customHeight="1" x14ac:dyDescent="0.25">
      <c r="A201" s="181" t="s">
        <v>1370</v>
      </c>
      <c r="B201" s="181" t="s">
        <v>1370</v>
      </c>
      <c r="C201" s="181" t="s">
        <v>1370</v>
      </c>
      <c r="D201" s="327"/>
      <c r="E201" s="100" t="s">
        <v>704</v>
      </c>
      <c r="F201" s="100"/>
      <c r="G201" s="100"/>
      <c r="H201" s="100"/>
      <c r="I201" s="168"/>
      <c r="J201" s="168"/>
      <c r="K201" s="168"/>
      <c r="L201" s="115"/>
      <c r="M201" s="112"/>
      <c r="N201" s="113"/>
      <c r="O201" s="114"/>
      <c r="P201" s="355"/>
      <c r="Q201" s="368"/>
      <c r="R201" s="368"/>
      <c r="S201" s="112"/>
      <c r="T201" s="381"/>
      <c r="U201" s="402"/>
      <c r="V201" s="112"/>
      <c r="W201" s="233"/>
      <c r="X201" s="233"/>
    </row>
    <row r="202" spans="1:52" ht="11.25" customHeight="1" x14ac:dyDescent="0.25">
      <c r="A202" s="181" t="s">
        <v>1370</v>
      </c>
      <c r="B202" s="181" t="s">
        <v>1399</v>
      </c>
      <c r="C202" s="181" t="s">
        <v>1370</v>
      </c>
      <c r="D202" s="327"/>
      <c r="E202" s="100"/>
      <c r="F202" s="100" t="s">
        <v>705</v>
      </c>
      <c r="G202" s="100"/>
      <c r="H202" s="100"/>
      <c r="I202" s="168"/>
      <c r="J202" s="168"/>
      <c r="K202" s="168"/>
      <c r="L202" s="115"/>
      <c r="M202" s="112"/>
      <c r="N202" s="113"/>
      <c r="O202" s="114"/>
      <c r="P202" s="355"/>
      <c r="Q202" s="368"/>
      <c r="R202" s="368"/>
      <c r="S202" s="112"/>
      <c r="T202" s="381"/>
      <c r="U202" s="402"/>
      <c r="V202" s="112"/>
      <c r="W202" s="233"/>
      <c r="X202" s="233"/>
    </row>
    <row r="203" spans="1:52" ht="11.25" customHeight="1" x14ac:dyDescent="0.2">
      <c r="A203" s="181" t="s">
        <v>1370</v>
      </c>
      <c r="B203" s="181" t="s">
        <v>1399</v>
      </c>
      <c r="C203" s="181" t="s">
        <v>1370</v>
      </c>
      <c r="D203" s="327"/>
      <c r="E203" s="100"/>
      <c r="F203" s="100"/>
      <c r="G203" s="101" t="s">
        <v>706</v>
      </c>
      <c r="H203" s="100"/>
      <c r="I203" s="168"/>
      <c r="J203" s="168"/>
      <c r="K203" s="168">
        <v>0</v>
      </c>
      <c r="L203" s="115">
        <v>0</v>
      </c>
      <c r="M203" s="233">
        <v>0</v>
      </c>
      <c r="N203" s="113">
        <f t="shared" si="33"/>
        <v>0</v>
      </c>
      <c r="O203" s="114" t="str">
        <f t="shared" si="34"/>
        <v>---</v>
      </c>
      <c r="P203" s="354">
        <v>0</v>
      </c>
      <c r="Q203" s="367">
        <v>0</v>
      </c>
      <c r="R203" s="367"/>
      <c r="S203" s="112">
        <f t="shared" ref="S203:S218" si="35">P203-Q203</f>
        <v>0</v>
      </c>
      <c r="T203" s="381">
        <v>0</v>
      </c>
      <c r="U203" s="402">
        <v>44509</v>
      </c>
      <c r="V203" s="112">
        <f>Q203-T203</f>
        <v>0</v>
      </c>
      <c r="W203" s="233">
        <v>0</v>
      </c>
      <c r="X203" s="233">
        <f>T203-W203</f>
        <v>0</v>
      </c>
    </row>
    <row r="204" spans="1:52" ht="11.25" customHeight="1" x14ac:dyDescent="0.25">
      <c r="A204" s="181" t="s">
        <v>1370</v>
      </c>
      <c r="B204" s="181" t="s">
        <v>1399</v>
      </c>
      <c r="C204" s="181" t="s">
        <v>1370</v>
      </c>
      <c r="D204" s="327"/>
      <c r="E204" s="100"/>
      <c r="F204" s="100"/>
      <c r="G204" s="297" t="s">
        <v>694</v>
      </c>
      <c r="H204" s="296"/>
      <c r="I204" s="295"/>
      <c r="J204" s="295"/>
      <c r="K204" s="167"/>
      <c r="L204" s="115"/>
      <c r="M204" s="233"/>
      <c r="N204" s="113"/>
      <c r="O204" s="114"/>
      <c r="P204" s="355">
        <v>0</v>
      </c>
      <c r="Q204" s="368">
        <v>0</v>
      </c>
      <c r="R204" s="368"/>
      <c r="S204" s="112">
        <f t="shared" ref="S204:S208" si="36">P204-Q204</f>
        <v>0</v>
      </c>
      <c r="T204" s="381">
        <v>0</v>
      </c>
      <c r="U204" s="402">
        <v>44504</v>
      </c>
      <c r="V204" s="112">
        <f>Q204-T204</f>
        <v>0</v>
      </c>
      <c r="W204" s="233">
        <v>0</v>
      </c>
      <c r="X204" s="233">
        <f>T204-W204</f>
        <v>0</v>
      </c>
    </row>
    <row r="205" spans="1:52" ht="11.25" customHeight="1" x14ac:dyDescent="0.25">
      <c r="A205" s="181" t="s">
        <v>1370</v>
      </c>
      <c r="B205" s="181" t="s">
        <v>1399</v>
      </c>
      <c r="C205" s="181" t="s">
        <v>1370</v>
      </c>
      <c r="D205" s="327"/>
      <c r="E205" s="100"/>
      <c r="F205" s="100"/>
      <c r="G205" s="297" t="s">
        <v>695</v>
      </c>
      <c r="H205" s="296"/>
      <c r="I205" s="295"/>
      <c r="J205" s="295"/>
      <c r="K205" s="167"/>
      <c r="L205" s="115"/>
      <c r="M205" s="233"/>
      <c r="N205" s="113"/>
      <c r="O205" s="114"/>
      <c r="P205" s="355">
        <v>0</v>
      </c>
      <c r="Q205" s="368">
        <v>0</v>
      </c>
      <c r="R205" s="368"/>
      <c r="S205" s="112">
        <f t="shared" si="36"/>
        <v>0</v>
      </c>
      <c r="T205" s="381">
        <v>0</v>
      </c>
      <c r="U205" s="402">
        <v>44505</v>
      </c>
      <c r="V205" s="112">
        <f>Q205-T205</f>
        <v>0</v>
      </c>
      <c r="W205" s="233">
        <v>0</v>
      </c>
      <c r="X205" s="233">
        <f>T205-W205</f>
        <v>0</v>
      </c>
    </row>
    <row r="206" spans="1:52" ht="11.25" customHeight="1" x14ac:dyDescent="0.25">
      <c r="A206" s="181" t="s">
        <v>1370</v>
      </c>
      <c r="B206" s="181" t="s">
        <v>1399</v>
      </c>
      <c r="C206" s="181" t="s">
        <v>1370</v>
      </c>
      <c r="D206" s="327"/>
      <c r="E206" s="100"/>
      <c r="F206" s="100"/>
      <c r="G206" s="297" t="s">
        <v>696</v>
      </c>
      <c r="H206" s="296"/>
      <c r="I206" s="295"/>
      <c r="J206" s="295"/>
      <c r="K206" s="167"/>
      <c r="L206" s="115"/>
      <c r="M206" s="233"/>
      <c r="N206" s="113"/>
      <c r="O206" s="114"/>
      <c r="P206" s="355">
        <v>0</v>
      </c>
      <c r="Q206" s="368">
        <v>0</v>
      </c>
      <c r="R206" s="368"/>
      <c r="S206" s="112">
        <f t="shared" si="36"/>
        <v>0</v>
      </c>
      <c r="T206" s="381">
        <v>0</v>
      </c>
      <c r="U206" s="402">
        <v>44506</v>
      </c>
      <c r="V206" s="112">
        <f>Q206-T206</f>
        <v>0</v>
      </c>
      <c r="W206" s="233">
        <v>0</v>
      </c>
      <c r="X206" s="233">
        <f>T206-W206</f>
        <v>0</v>
      </c>
    </row>
    <row r="207" spans="1:52" ht="11.25" customHeight="1" x14ac:dyDescent="0.25">
      <c r="A207" s="181" t="s">
        <v>1370</v>
      </c>
      <c r="B207" s="181" t="s">
        <v>1399</v>
      </c>
      <c r="C207" s="181" t="s">
        <v>1370</v>
      </c>
      <c r="D207" s="327"/>
      <c r="E207" s="100"/>
      <c r="F207" s="100"/>
      <c r="G207" s="297" t="s">
        <v>1133</v>
      </c>
      <c r="H207" s="296"/>
      <c r="I207" s="295"/>
      <c r="J207" s="295"/>
      <c r="K207" s="167"/>
      <c r="L207" s="115"/>
      <c r="M207" s="233"/>
      <c r="N207" s="113"/>
      <c r="O207" s="114"/>
      <c r="P207" s="355">
        <f>('Formula variables'!$D$8)*(SUM(P203))</f>
        <v>0</v>
      </c>
      <c r="Q207" s="368">
        <f>('Formula variables'!$D$8)*(SUM(Q203))</f>
        <v>0</v>
      </c>
      <c r="R207" s="368"/>
      <c r="S207" s="112">
        <f t="shared" si="36"/>
        <v>0</v>
      </c>
      <c r="T207" s="381">
        <f>('Formula variables'!$D$8)*(SUM(T203))</f>
        <v>0</v>
      </c>
      <c r="U207" s="402">
        <v>44507</v>
      </c>
      <c r="V207" s="112">
        <f>Q207-T207</f>
        <v>0</v>
      </c>
      <c r="W207" s="233">
        <f>('Formula variables'!$D$8)*(SUM(W203))</f>
        <v>0</v>
      </c>
      <c r="X207" s="233">
        <f>T207-W207</f>
        <v>0</v>
      </c>
    </row>
    <row r="208" spans="1:52" ht="11.25" customHeight="1" x14ac:dyDescent="0.25">
      <c r="A208" s="181" t="s">
        <v>1370</v>
      </c>
      <c r="B208" s="181" t="s">
        <v>1399</v>
      </c>
      <c r="C208" s="181" t="s">
        <v>1370</v>
      </c>
      <c r="D208" s="327"/>
      <c r="E208" s="100"/>
      <c r="F208" s="100"/>
      <c r="G208" s="297" t="s">
        <v>697</v>
      </c>
      <c r="H208" s="296"/>
      <c r="I208" s="295"/>
      <c r="J208" s="295"/>
      <c r="K208" s="167"/>
      <c r="L208" s="115"/>
      <c r="M208" s="233"/>
      <c r="N208" s="113"/>
      <c r="O208" s="114"/>
      <c r="P208" s="355">
        <v>0</v>
      </c>
      <c r="Q208" s="368">
        <v>0</v>
      </c>
      <c r="R208" s="368"/>
      <c r="S208" s="112">
        <f t="shared" si="36"/>
        <v>0</v>
      </c>
      <c r="T208" s="381">
        <v>0</v>
      </c>
      <c r="U208" s="402">
        <v>44508</v>
      </c>
      <c r="V208" s="112">
        <f>Q208-T208</f>
        <v>0</v>
      </c>
      <c r="W208" s="233">
        <v>0</v>
      </c>
      <c r="X208" s="233">
        <f>T208-W208</f>
        <v>0</v>
      </c>
    </row>
    <row r="209" spans="1:24" ht="11.25" customHeight="1" x14ac:dyDescent="0.2">
      <c r="A209" s="181" t="s">
        <v>1370</v>
      </c>
      <c r="B209" s="181" t="s">
        <v>1399</v>
      </c>
      <c r="C209" s="181" t="s">
        <v>1370</v>
      </c>
      <c r="D209" s="327"/>
      <c r="E209" s="100"/>
      <c r="F209" s="100"/>
      <c r="G209" s="101" t="s">
        <v>707</v>
      </c>
      <c r="H209" s="100"/>
      <c r="I209" s="168">
        <v>488.16</v>
      </c>
      <c r="J209" s="168">
        <v>684.42</v>
      </c>
      <c r="K209" s="168">
        <v>728.54</v>
      </c>
      <c r="L209" s="115">
        <v>0</v>
      </c>
      <c r="M209" s="233">
        <v>1000</v>
      </c>
      <c r="N209" s="113">
        <f t="shared" si="33"/>
        <v>1000</v>
      </c>
      <c r="O209" s="114">
        <f t="shared" si="34"/>
        <v>0</v>
      </c>
      <c r="P209" s="354">
        <v>1000</v>
      </c>
      <c r="Q209" s="367">
        <v>1000</v>
      </c>
      <c r="R209" s="367"/>
      <c r="S209" s="112">
        <f t="shared" si="35"/>
        <v>0</v>
      </c>
      <c r="T209" s="380">
        <v>1000</v>
      </c>
      <c r="U209" s="402">
        <v>44509</v>
      </c>
      <c r="V209" s="112">
        <f>Q209-T209</f>
        <v>0</v>
      </c>
      <c r="W209" s="407">
        <v>1000</v>
      </c>
      <c r="X209" s="233">
        <f>T209-W209</f>
        <v>0</v>
      </c>
    </row>
    <row r="210" spans="1:24" ht="11.25" customHeight="1" x14ac:dyDescent="0.2">
      <c r="A210" s="181" t="s">
        <v>1370</v>
      </c>
      <c r="B210" s="181" t="s">
        <v>1399</v>
      </c>
      <c r="C210" s="181" t="s">
        <v>1370</v>
      </c>
      <c r="D210" s="327"/>
      <c r="E210" s="100"/>
      <c r="F210" s="100"/>
      <c r="G210" s="101" t="s">
        <v>708</v>
      </c>
      <c r="H210" s="100"/>
      <c r="I210" s="168">
        <v>0</v>
      </c>
      <c r="J210" s="168">
        <v>0</v>
      </c>
      <c r="K210" s="168">
        <v>0</v>
      </c>
      <c r="L210" s="115">
        <v>0</v>
      </c>
      <c r="M210" s="233">
        <v>500</v>
      </c>
      <c r="N210" s="113">
        <f t="shared" si="33"/>
        <v>500</v>
      </c>
      <c r="O210" s="114">
        <f t="shared" si="34"/>
        <v>0</v>
      </c>
      <c r="P210" s="354">
        <v>500</v>
      </c>
      <c r="Q210" s="367">
        <v>500</v>
      </c>
      <c r="R210" s="367"/>
      <c r="S210" s="112">
        <f t="shared" si="35"/>
        <v>0</v>
      </c>
      <c r="T210" s="380">
        <v>500</v>
      </c>
      <c r="U210" s="402">
        <v>44509</v>
      </c>
      <c r="V210" s="112">
        <f>Q210-T210</f>
        <v>0</v>
      </c>
      <c r="W210" s="407">
        <v>500</v>
      </c>
      <c r="X210" s="233">
        <f>T210-W210</f>
        <v>0</v>
      </c>
    </row>
    <row r="211" spans="1:24" ht="11.25" customHeight="1" x14ac:dyDescent="0.2">
      <c r="A211" s="181" t="s">
        <v>1370</v>
      </c>
      <c r="B211" s="181" t="s">
        <v>1399</v>
      </c>
      <c r="C211" s="181" t="s">
        <v>1370</v>
      </c>
      <c r="D211" s="327"/>
      <c r="E211" s="100"/>
      <c r="F211" s="100"/>
      <c r="G211" s="101" t="s">
        <v>709</v>
      </c>
      <c r="H211" s="100"/>
      <c r="I211" s="168">
        <v>147.24</v>
      </c>
      <c r="J211" s="168">
        <v>0</v>
      </c>
      <c r="K211" s="168">
        <v>0</v>
      </c>
      <c r="L211" s="115">
        <v>0</v>
      </c>
      <c r="M211" s="233">
        <v>100</v>
      </c>
      <c r="N211" s="113">
        <f t="shared" si="33"/>
        <v>100</v>
      </c>
      <c r="O211" s="114">
        <f t="shared" si="34"/>
        <v>0</v>
      </c>
      <c r="P211" s="354">
        <v>100</v>
      </c>
      <c r="Q211" s="367">
        <v>100</v>
      </c>
      <c r="R211" s="367"/>
      <c r="S211" s="112">
        <f t="shared" si="35"/>
        <v>0</v>
      </c>
      <c r="T211" s="380">
        <v>100</v>
      </c>
      <c r="U211" s="402">
        <v>44509</v>
      </c>
      <c r="V211" s="112">
        <f>Q211-T211</f>
        <v>0</v>
      </c>
      <c r="W211" s="407">
        <v>100</v>
      </c>
      <c r="X211" s="233">
        <f>T211-W211</f>
        <v>0</v>
      </c>
    </row>
    <row r="212" spans="1:24" ht="11.25" customHeight="1" x14ac:dyDescent="0.2">
      <c r="A212" s="181" t="s">
        <v>1370</v>
      </c>
      <c r="B212" s="181" t="s">
        <v>1399</v>
      </c>
      <c r="C212" s="181" t="s">
        <v>1370</v>
      </c>
      <c r="D212" s="327"/>
      <c r="E212" s="100"/>
      <c r="F212" s="100"/>
      <c r="G212" s="101" t="s">
        <v>710</v>
      </c>
      <c r="H212" s="100"/>
      <c r="I212" s="168">
        <v>0</v>
      </c>
      <c r="J212" s="168">
        <v>55</v>
      </c>
      <c r="K212" s="168">
        <v>64</v>
      </c>
      <c r="L212" s="115">
        <v>0</v>
      </c>
      <c r="M212" s="233">
        <v>0</v>
      </c>
      <c r="N212" s="113">
        <f t="shared" si="33"/>
        <v>0</v>
      </c>
      <c r="O212" s="114" t="str">
        <f t="shared" si="34"/>
        <v>---</v>
      </c>
      <c r="P212" s="354">
        <v>0</v>
      </c>
      <c r="Q212" s="367">
        <v>0</v>
      </c>
      <c r="R212" s="367"/>
      <c r="S212" s="112">
        <f t="shared" si="35"/>
        <v>0</v>
      </c>
      <c r="T212" s="380">
        <v>0</v>
      </c>
      <c r="U212" s="402">
        <v>44509</v>
      </c>
      <c r="V212" s="112">
        <f>Q212-T212</f>
        <v>0</v>
      </c>
      <c r="W212" s="407">
        <v>0</v>
      </c>
      <c r="X212" s="233">
        <f>T212-W212</f>
        <v>0</v>
      </c>
    </row>
    <row r="213" spans="1:24" ht="11.25" customHeight="1" x14ac:dyDescent="0.2">
      <c r="A213" s="181" t="s">
        <v>1370</v>
      </c>
      <c r="B213" s="181" t="s">
        <v>1399</v>
      </c>
      <c r="C213" s="181" t="s">
        <v>1370</v>
      </c>
      <c r="D213" s="327"/>
      <c r="E213" s="100"/>
      <c r="F213" s="100"/>
      <c r="G213" s="101" t="s">
        <v>711</v>
      </c>
      <c r="H213" s="100"/>
      <c r="I213" s="168">
        <v>580.01</v>
      </c>
      <c r="J213" s="168">
        <v>550</v>
      </c>
      <c r="K213" s="168">
        <v>975.95</v>
      </c>
      <c r="L213" s="115">
        <v>941.71</v>
      </c>
      <c r="M213" s="233">
        <v>1000</v>
      </c>
      <c r="N213" s="113">
        <f t="shared" si="33"/>
        <v>58.289999999999964</v>
      </c>
      <c r="O213" s="114">
        <f t="shared" si="34"/>
        <v>0.94171000000000005</v>
      </c>
      <c r="P213" s="354">
        <v>1000</v>
      </c>
      <c r="Q213" s="367">
        <v>1000</v>
      </c>
      <c r="R213" s="367"/>
      <c r="S213" s="112">
        <f t="shared" si="35"/>
        <v>0</v>
      </c>
      <c r="T213" s="380">
        <v>1000</v>
      </c>
      <c r="U213" s="402">
        <v>44509</v>
      </c>
      <c r="V213" s="112">
        <f>Q213-T213</f>
        <v>0</v>
      </c>
      <c r="W213" s="407">
        <v>1000</v>
      </c>
      <c r="X213" s="233">
        <f>T213-W213</f>
        <v>0</v>
      </c>
    </row>
    <row r="214" spans="1:24" ht="11.25" customHeight="1" x14ac:dyDescent="0.2">
      <c r="A214" s="181" t="s">
        <v>1370</v>
      </c>
      <c r="B214" s="181" t="s">
        <v>1399</v>
      </c>
      <c r="C214" s="181" t="s">
        <v>1370</v>
      </c>
      <c r="D214" s="327"/>
      <c r="E214" s="100"/>
      <c r="F214" s="100"/>
      <c r="G214" s="101" t="s">
        <v>712</v>
      </c>
      <c r="H214" s="100"/>
      <c r="I214" s="168"/>
      <c r="J214" s="168"/>
      <c r="K214" s="168">
        <v>0</v>
      </c>
      <c r="L214" s="115">
        <v>0</v>
      </c>
      <c r="M214" s="233">
        <v>0</v>
      </c>
      <c r="N214" s="113">
        <f t="shared" si="33"/>
        <v>0</v>
      </c>
      <c r="O214" s="114" t="str">
        <f t="shared" si="34"/>
        <v>---</v>
      </c>
      <c r="P214" s="354">
        <v>0</v>
      </c>
      <c r="Q214" s="367">
        <v>0</v>
      </c>
      <c r="R214" s="367"/>
      <c r="S214" s="112">
        <f t="shared" si="35"/>
        <v>0</v>
      </c>
      <c r="T214" s="380">
        <v>0</v>
      </c>
      <c r="U214" s="402">
        <v>44509</v>
      </c>
      <c r="V214" s="112">
        <f>Q214-T214</f>
        <v>0</v>
      </c>
      <c r="W214" s="407">
        <v>0</v>
      </c>
      <c r="X214" s="233">
        <f>T214-W214</f>
        <v>0</v>
      </c>
    </row>
    <row r="215" spans="1:24" ht="11.25" customHeight="1" x14ac:dyDescent="0.2">
      <c r="A215" s="181" t="s">
        <v>1370</v>
      </c>
      <c r="B215" s="181" t="s">
        <v>1399</v>
      </c>
      <c r="C215" s="181" t="s">
        <v>1370</v>
      </c>
      <c r="D215" s="327"/>
      <c r="E215" s="100"/>
      <c r="F215" s="100"/>
      <c r="G215" s="101" t="s">
        <v>713</v>
      </c>
      <c r="H215" s="100"/>
      <c r="I215" s="168">
        <v>280</v>
      </c>
      <c r="J215" s="168">
        <v>195</v>
      </c>
      <c r="K215" s="168">
        <v>70</v>
      </c>
      <c r="L215" s="115">
        <v>70</v>
      </c>
      <c r="M215" s="233">
        <v>300</v>
      </c>
      <c r="N215" s="113">
        <f t="shared" si="33"/>
        <v>230</v>
      </c>
      <c r="O215" s="114">
        <f t="shared" si="34"/>
        <v>0.23333333333333334</v>
      </c>
      <c r="P215" s="354">
        <v>300</v>
      </c>
      <c r="Q215" s="367">
        <v>300</v>
      </c>
      <c r="R215" s="367"/>
      <c r="S215" s="112">
        <f t="shared" si="35"/>
        <v>0</v>
      </c>
      <c r="T215" s="380">
        <v>300</v>
      </c>
      <c r="U215" s="402">
        <v>44509</v>
      </c>
      <c r="V215" s="112">
        <f>Q215-T215</f>
        <v>0</v>
      </c>
      <c r="W215" s="407">
        <v>300</v>
      </c>
      <c r="X215" s="233">
        <f>T215-W215</f>
        <v>0</v>
      </c>
    </row>
    <row r="216" spans="1:24" ht="11.25" customHeight="1" x14ac:dyDescent="0.2">
      <c r="A216" s="181" t="s">
        <v>1370</v>
      </c>
      <c r="B216" s="181" t="s">
        <v>1399</v>
      </c>
      <c r="C216" s="181" t="s">
        <v>1370</v>
      </c>
      <c r="D216" s="327"/>
      <c r="E216" s="100"/>
      <c r="F216" s="100"/>
      <c r="G216" s="101" t="s">
        <v>1134</v>
      </c>
      <c r="H216" s="100"/>
      <c r="I216" s="167">
        <v>49.16</v>
      </c>
      <c r="J216" s="167">
        <v>43.27</v>
      </c>
      <c r="K216" s="167">
        <v>43.27</v>
      </c>
      <c r="L216" s="115">
        <v>0</v>
      </c>
      <c r="M216" s="233">
        <v>200</v>
      </c>
      <c r="N216" s="113">
        <f t="shared" si="33"/>
        <v>200</v>
      </c>
      <c r="O216" s="114">
        <f t="shared" si="34"/>
        <v>0</v>
      </c>
      <c r="P216" s="354">
        <v>200</v>
      </c>
      <c r="Q216" s="367">
        <v>200</v>
      </c>
      <c r="R216" s="367"/>
      <c r="S216" s="112">
        <f t="shared" si="35"/>
        <v>0</v>
      </c>
      <c r="T216" s="380">
        <v>200</v>
      </c>
      <c r="U216" s="402">
        <v>44509</v>
      </c>
      <c r="V216" s="112">
        <f>Q216-T216</f>
        <v>0</v>
      </c>
      <c r="W216" s="407">
        <v>200</v>
      </c>
      <c r="X216" s="233">
        <f>T216-W216</f>
        <v>0</v>
      </c>
    </row>
    <row r="217" spans="1:24" ht="11.25" customHeight="1" x14ac:dyDescent="0.2">
      <c r="A217" s="181" t="s">
        <v>1370</v>
      </c>
      <c r="B217" s="181" t="s">
        <v>1399</v>
      </c>
      <c r="C217" s="181" t="s">
        <v>1370</v>
      </c>
      <c r="D217" s="327"/>
      <c r="E217" s="100"/>
      <c r="F217" s="100"/>
      <c r="G217" s="101" t="s">
        <v>714</v>
      </c>
      <c r="H217" s="100"/>
      <c r="I217" s="168">
        <v>0</v>
      </c>
      <c r="J217" s="168">
        <v>5</v>
      </c>
      <c r="K217" s="168">
        <v>0</v>
      </c>
      <c r="L217" s="115">
        <v>0</v>
      </c>
      <c r="M217" s="233">
        <v>100</v>
      </c>
      <c r="N217" s="113">
        <f t="shared" si="33"/>
        <v>100</v>
      </c>
      <c r="O217" s="114">
        <f t="shared" si="34"/>
        <v>0</v>
      </c>
      <c r="P217" s="354">
        <v>100</v>
      </c>
      <c r="Q217" s="367">
        <v>100</v>
      </c>
      <c r="R217" s="367"/>
      <c r="S217" s="112">
        <f t="shared" si="35"/>
        <v>0</v>
      </c>
      <c r="T217" s="380">
        <v>100</v>
      </c>
      <c r="U217" s="402">
        <v>44509</v>
      </c>
      <c r="V217" s="112">
        <f>Q217-T217</f>
        <v>0</v>
      </c>
      <c r="W217" s="407">
        <v>100</v>
      </c>
      <c r="X217" s="233">
        <f>T217-W217</f>
        <v>0</v>
      </c>
    </row>
    <row r="218" spans="1:24" ht="11.25" customHeight="1" x14ac:dyDescent="0.2">
      <c r="A218" s="181" t="s">
        <v>1370</v>
      </c>
      <c r="B218" s="181" t="s">
        <v>1399</v>
      </c>
      <c r="C218" s="181" t="s">
        <v>1370</v>
      </c>
      <c r="D218" s="327"/>
      <c r="E218" s="100"/>
      <c r="F218" s="100"/>
      <c r="G218" s="101" t="s">
        <v>1135</v>
      </c>
      <c r="H218" s="100"/>
      <c r="I218" s="168"/>
      <c r="J218" s="168"/>
      <c r="K218" s="168">
        <v>87.5</v>
      </c>
      <c r="L218" s="115">
        <v>0</v>
      </c>
      <c r="M218" s="233">
        <v>0</v>
      </c>
      <c r="N218" s="113">
        <f t="shared" si="33"/>
        <v>0</v>
      </c>
      <c r="O218" s="114" t="str">
        <f t="shared" si="34"/>
        <v>---</v>
      </c>
      <c r="P218" s="354">
        <v>500</v>
      </c>
      <c r="Q218" s="367">
        <v>500</v>
      </c>
      <c r="R218" s="367"/>
      <c r="S218" s="112">
        <f t="shared" si="35"/>
        <v>0</v>
      </c>
      <c r="T218" s="380">
        <v>500</v>
      </c>
      <c r="U218" s="402">
        <v>44509</v>
      </c>
      <c r="V218" s="112">
        <f>Q218-T218</f>
        <v>0</v>
      </c>
      <c r="W218" s="407">
        <v>500</v>
      </c>
      <c r="X218" s="233">
        <f>T218-W218</f>
        <v>0</v>
      </c>
    </row>
    <row r="219" spans="1:24" ht="11.25" customHeight="1" x14ac:dyDescent="0.25">
      <c r="A219" s="181" t="s">
        <v>1370</v>
      </c>
      <c r="B219" s="181" t="s">
        <v>1399</v>
      </c>
      <c r="C219" s="181" t="s">
        <v>1370</v>
      </c>
      <c r="D219" s="327"/>
      <c r="E219" s="100"/>
      <c r="F219" s="100"/>
      <c r="G219" s="101" t="s">
        <v>715</v>
      </c>
      <c r="H219" s="100"/>
      <c r="I219" s="168">
        <v>0</v>
      </c>
      <c r="J219" s="168">
        <v>0</v>
      </c>
      <c r="K219" s="168">
        <v>0</v>
      </c>
      <c r="L219" s="115">
        <v>0</v>
      </c>
      <c r="M219" s="233">
        <v>500</v>
      </c>
      <c r="N219" s="113">
        <f t="shared" si="33"/>
        <v>500</v>
      </c>
      <c r="O219" s="114">
        <f t="shared" si="34"/>
        <v>0</v>
      </c>
      <c r="P219" s="355">
        <v>0</v>
      </c>
      <c r="Q219" s="368">
        <v>0</v>
      </c>
      <c r="R219" s="368"/>
      <c r="S219" s="112">
        <f>P219-Q219</f>
        <v>0</v>
      </c>
      <c r="T219" s="381">
        <v>0</v>
      </c>
      <c r="U219" s="402">
        <v>44509</v>
      </c>
      <c r="V219" s="112">
        <f>Q219-T219</f>
        <v>0</v>
      </c>
      <c r="W219" s="233">
        <v>0</v>
      </c>
      <c r="X219" s="233">
        <f>T219-W219</f>
        <v>0</v>
      </c>
    </row>
    <row r="220" spans="1:24" ht="11.25" customHeight="1" x14ac:dyDescent="0.25">
      <c r="A220" s="181" t="s">
        <v>1394</v>
      </c>
      <c r="B220" s="181" t="s">
        <v>1399</v>
      </c>
      <c r="C220" s="181" t="s">
        <v>1371</v>
      </c>
      <c r="D220" s="327"/>
      <c r="E220" s="100"/>
      <c r="F220" s="100" t="s">
        <v>716</v>
      </c>
      <c r="G220" s="100"/>
      <c r="H220" s="100"/>
      <c r="I220" s="165">
        <f>SUM(I202:I219)</f>
        <v>1544.5700000000002</v>
      </c>
      <c r="J220" s="165">
        <f>SUM(J202:J219)</f>
        <v>1532.69</v>
      </c>
      <c r="K220" s="165">
        <f>SUM(K202:K219)</f>
        <v>1969.26</v>
      </c>
      <c r="L220" s="106">
        <f>SUM(L202:L219)</f>
        <v>1011.71</v>
      </c>
      <c r="M220" s="107">
        <f>SUM(M202:M219)</f>
        <v>3700</v>
      </c>
      <c r="N220" s="257">
        <f t="shared" si="33"/>
        <v>2688.29</v>
      </c>
      <c r="O220" s="258">
        <f t="shared" si="34"/>
        <v>0.27343513513513512</v>
      </c>
      <c r="P220" s="356">
        <f>SUM(P201:P219)+SUM(P204:P208)</f>
        <v>3700</v>
      </c>
      <c r="Q220" s="369">
        <f>SUM(Q201:Q219)+SUM(Q204:Q208)</f>
        <v>3700</v>
      </c>
      <c r="R220" s="138"/>
      <c r="S220" s="107">
        <f>P220-Q220</f>
        <v>0</v>
      </c>
      <c r="T220" s="382">
        <f>SUM(T201:T219)</f>
        <v>3700</v>
      </c>
      <c r="U220" s="402">
        <v>44509</v>
      </c>
      <c r="V220" s="107">
        <f>Q220-T220</f>
        <v>0</v>
      </c>
      <c r="W220" s="107">
        <f>SUM(W201:W219)+SUM(W204:W208)</f>
        <v>3700</v>
      </c>
      <c r="X220" s="107">
        <f>T220-W220</f>
        <v>0</v>
      </c>
    </row>
    <row r="221" spans="1:24" ht="11.25" customHeight="1" x14ac:dyDescent="0.25">
      <c r="A221" s="181" t="s">
        <v>1370</v>
      </c>
      <c r="B221" s="181" t="s">
        <v>1400</v>
      </c>
      <c r="C221" s="181" t="s">
        <v>1370</v>
      </c>
      <c r="D221" s="327"/>
      <c r="E221" s="100"/>
      <c r="F221" s="100" t="s">
        <v>717</v>
      </c>
      <c r="G221" s="100"/>
      <c r="H221" s="100"/>
      <c r="I221" s="168"/>
      <c r="J221" s="168"/>
      <c r="K221" s="168"/>
      <c r="L221" s="115"/>
      <c r="M221" s="112"/>
      <c r="N221" s="113"/>
      <c r="O221" s="114"/>
      <c r="P221" s="355"/>
      <c r="Q221" s="368"/>
      <c r="R221" s="368"/>
      <c r="S221" s="112"/>
      <c r="T221" s="381"/>
      <c r="U221" s="402"/>
      <c r="V221" s="112"/>
      <c r="W221" s="233"/>
      <c r="X221" s="233"/>
    </row>
    <row r="222" spans="1:24" ht="11.25" customHeight="1" x14ac:dyDescent="0.25">
      <c r="A222" s="181" t="s">
        <v>1370</v>
      </c>
      <c r="B222" s="181" t="s">
        <v>1400</v>
      </c>
      <c r="C222" s="181" t="s">
        <v>1370</v>
      </c>
      <c r="D222" s="327"/>
      <c r="E222" s="100"/>
      <c r="F222" s="100"/>
      <c r="G222" s="101" t="s">
        <v>718</v>
      </c>
      <c r="H222" s="100"/>
      <c r="I222" s="168"/>
      <c r="J222" s="168"/>
      <c r="K222" s="168">
        <v>0</v>
      </c>
      <c r="L222" s="115">
        <v>0</v>
      </c>
      <c r="M222" s="233">
        <v>0</v>
      </c>
      <c r="N222" s="113">
        <f t="shared" si="33"/>
        <v>0</v>
      </c>
      <c r="O222" s="114" t="str">
        <f t="shared" si="34"/>
        <v>---</v>
      </c>
      <c r="P222" s="355">
        <v>0</v>
      </c>
      <c r="Q222" s="368">
        <v>0</v>
      </c>
      <c r="R222" s="368"/>
      <c r="S222" s="112">
        <f t="shared" ref="S222:S231" si="37">P222-Q222</f>
        <v>0</v>
      </c>
      <c r="T222" s="381">
        <v>0</v>
      </c>
      <c r="U222" s="402">
        <v>44509</v>
      </c>
      <c r="V222" s="112">
        <f>Q222-T222</f>
        <v>0</v>
      </c>
      <c r="W222" s="233">
        <v>0</v>
      </c>
      <c r="X222" s="233">
        <f>T222-W222</f>
        <v>0</v>
      </c>
    </row>
    <row r="223" spans="1:24" ht="11.25" customHeight="1" x14ac:dyDescent="0.25">
      <c r="A223" s="181" t="s">
        <v>1370</v>
      </c>
      <c r="B223" s="181" t="s">
        <v>1400</v>
      </c>
      <c r="C223" s="181" t="s">
        <v>1370</v>
      </c>
      <c r="D223" s="327"/>
      <c r="E223" s="100"/>
      <c r="F223" s="100"/>
      <c r="G223" s="297" t="s">
        <v>694</v>
      </c>
      <c r="H223" s="296"/>
      <c r="I223" s="295"/>
      <c r="J223" s="295"/>
      <c r="K223" s="167"/>
      <c r="L223" s="115"/>
      <c r="M223" s="233"/>
      <c r="N223" s="113"/>
      <c r="O223" s="114"/>
      <c r="P223" s="355">
        <v>0</v>
      </c>
      <c r="Q223" s="368">
        <v>0</v>
      </c>
      <c r="R223" s="368"/>
      <c r="S223" s="112">
        <f t="shared" ref="S223:S227" si="38">P223-Q223</f>
        <v>0</v>
      </c>
      <c r="T223" s="381">
        <v>0</v>
      </c>
      <c r="U223" s="402">
        <v>44509</v>
      </c>
      <c r="V223" s="112">
        <f>Q223-T223</f>
        <v>0</v>
      </c>
      <c r="W223" s="233">
        <v>0</v>
      </c>
      <c r="X223" s="233">
        <f>T223-W223</f>
        <v>0</v>
      </c>
    </row>
    <row r="224" spans="1:24" ht="11.25" customHeight="1" x14ac:dyDescent="0.25">
      <c r="A224" s="181" t="s">
        <v>1370</v>
      </c>
      <c r="B224" s="181" t="s">
        <v>1400</v>
      </c>
      <c r="C224" s="181" t="s">
        <v>1370</v>
      </c>
      <c r="D224" s="327"/>
      <c r="E224" s="100"/>
      <c r="F224" s="100"/>
      <c r="G224" s="297" t="s">
        <v>695</v>
      </c>
      <c r="H224" s="296"/>
      <c r="I224" s="295"/>
      <c r="J224" s="295"/>
      <c r="K224" s="167"/>
      <c r="L224" s="115"/>
      <c r="M224" s="233"/>
      <c r="N224" s="113"/>
      <c r="O224" s="114"/>
      <c r="P224" s="355">
        <v>0</v>
      </c>
      <c r="Q224" s="368">
        <v>0</v>
      </c>
      <c r="R224" s="368"/>
      <c r="S224" s="112">
        <f t="shared" si="38"/>
        <v>0</v>
      </c>
      <c r="T224" s="381">
        <v>0</v>
      </c>
      <c r="U224" s="402">
        <v>44509</v>
      </c>
      <c r="V224" s="112">
        <f>Q224-T224</f>
        <v>0</v>
      </c>
      <c r="W224" s="233">
        <v>0</v>
      </c>
      <c r="X224" s="233">
        <f>T224-W224</f>
        <v>0</v>
      </c>
    </row>
    <row r="225" spans="1:24" ht="11.25" customHeight="1" x14ac:dyDescent="0.25">
      <c r="A225" s="181" t="s">
        <v>1370</v>
      </c>
      <c r="B225" s="181" t="s">
        <v>1400</v>
      </c>
      <c r="C225" s="181" t="s">
        <v>1370</v>
      </c>
      <c r="D225" s="327"/>
      <c r="E225" s="100"/>
      <c r="F225" s="100"/>
      <c r="G225" s="297" t="s">
        <v>696</v>
      </c>
      <c r="H225" s="296"/>
      <c r="I225" s="295"/>
      <c r="J225" s="295"/>
      <c r="K225" s="167"/>
      <c r="L225" s="115"/>
      <c r="M225" s="233"/>
      <c r="N225" s="113"/>
      <c r="O225" s="114"/>
      <c r="P225" s="355">
        <v>0</v>
      </c>
      <c r="Q225" s="368">
        <v>0</v>
      </c>
      <c r="R225" s="368"/>
      <c r="S225" s="112">
        <f t="shared" si="38"/>
        <v>0</v>
      </c>
      <c r="T225" s="381">
        <v>0</v>
      </c>
      <c r="U225" s="402">
        <v>44509</v>
      </c>
      <c r="V225" s="112">
        <f>Q225-T225</f>
        <v>0</v>
      </c>
      <c r="W225" s="233">
        <v>0</v>
      </c>
      <c r="X225" s="233">
        <f>T225-W225</f>
        <v>0</v>
      </c>
    </row>
    <row r="226" spans="1:24" ht="11.25" customHeight="1" x14ac:dyDescent="0.25">
      <c r="A226" s="181" t="s">
        <v>1370</v>
      </c>
      <c r="B226" s="181" t="s">
        <v>1400</v>
      </c>
      <c r="C226" s="181" t="s">
        <v>1370</v>
      </c>
      <c r="D226" s="327"/>
      <c r="E226" s="100"/>
      <c r="F226" s="100"/>
      <c r="G226" s="297" t="s">
        <v>1133</v>
      </c>
      <c r="H226" s="296"/>
      <c r="I226" s="295"/>
      <c r="J226" s="295"/>
      <c r="K226" s="167"/>
      <c r="L226" s="115"/>
      <c r="M226" s="233"/>
      <c r="N226" s="113"/>
      <c r="O226" s="114"/>
      <c r="P226" s="355">
        <v>0</v>
      </c>
      <c r="Q226" s="368">
        <v>0</v>
      </c>
      <c r="R226" s="368"/>
      <c r="S226" s="112">
        <f t="shared" si="38"/>
        <v>0</v>
      </c>
      <c r="T226" s="381">
        <f>('Formula variables'!$D$8)*T222</f>
        <v>0</v>
      </c>
      <c r="U226" s="402">
        <v>44509</v>
      </c>
      <c r="V226" s="112">
        <f>Q226-T226</f>
        <v>0</v>
      </c>
      <c r="W226" s="233">
        <v>0</v>
      </c>
      <c r="X226" s="233">
        <f>T226-W226</f>
        <v>0</v>
      </c>
    </row>
    <row r="227" spans="1:24" ht="11.25" customHeight="1" x14ac:dyDescent="0.25">
      <c r="A227" s="181" t="s">
        <v>1370</v>
      </c>
      <c r="B227" s="181" t="s">
        <v>1400</v>
      </c>
      <c r="C227" s="181" t="s">
        <v>1370</v>
      </c>
      <c r="D227" s="327"/>
      <c r="E227" s="100"/>
      <c r="F227" s="100"/>
      <c r="G227" s="297" t="s">
        <v>697</v>
      </c>
      <c r="H227" s="296"/>
      <c r="I227" s="295"/>
      <c r="J227" s="295"/>
      <c r="K227" s="167"/>
      <c r="L227" s="115"/>
      <c r="M227" s="233"/>
      <c r="N227" s="113"/>
      <c r="O227" s="114"/>
      <c r="P227" s="355">
        <v>0</v>
      </c>
      <c r="Q227" s="368">
        <v>0</v>
      </c>
      <c r="R227" s="368"/>
      <c r="S227" s="112">
        <f t="shared" si="38"/>
        <v>0</v>
      </c>
      <c r="T227" s="381">
        <v>0</v>
      </c>
      <c r="U227" s="402">
        <v>44509</v>
      </c>
      <c r="V227" s="112">
        <f>Q227-T227</f>
        <v>0</v>
      </c>
      <c r="W227" s="233">
        <v>0</v>
      </c>
      <c r="X227" s="233">
        <f>T227-W227</f>
        <v>0</v>
      </c>
    </row>
    <row r="228" spans="1:24" ht="11.25" customHeight="1" x14ac:dyDescent="0.25">
      <c r="A228" s="181" t="s">
        <v>1370</v>
      </c>
      <c r="B228" s="181" t="s">
        <v>1400</v>
      </c>
      <c r="C228" s="181" t="s">
        <v>1370</v>
      </c>
      <c r="D228" s="327"/>
      <c r="E228" s="100"/>
      <c r="F228" s="100"/>
      <c r="G228" s="101" t="s">
        <v>719</v>
      </c>
      <c r="H228" s="100"/>
      <c r="I228" s="168">
        <v>198.3</v>
      </c>
      <c r="J228" s="168">
        <v>325.77</v>
      </c>
      <c r="K228" s="168">
        <v>42.53</v>
      </c>
      <c r="L228" s="115">
        <v>226.8</v>
      </c>
      <c r="M228" s="233">
        <v>245</v>
      </c>
      <c r="N228" s="113">
        <f t="shared" si="33"/>
        <v>18.199999999999989</v>
      </c>
      <c r="O228" s="114">
        <f t="shared" si="34"/>
        <v>0.92571428571428571</v>
      </c>
      <c r="P228" s="355">
        <v>245</v>
      </c>
      <c r="Q228" s="368">
        <v>245</v>
      </c>
      <c r="R228" s="368"/>
      <c r="S228" s="112">
        <f t="shared" si="37"/>
        <v>0</v>
      </c>
      <c r="T228" s="381">
        <v>245</v>
      </c>
      <c r="U228" s="402">
        <v>44509</v>
      </c>
      <c r="V228" s="112">
        <f>Q228-T228</f>
        <v>0</v>
      </c>
      <c r="W228" s="233">
        <v>245</v>
      </c>
      <c r="X228" s="233">
        <f>T228-W228</f>
        <v>0</v>
      </c>
    </row>
    <row r="229" spans="1:24" ht="11.25" customHeight="1" x14ac:dyDescent="0.25">
      <c r="A229" s="181" t="s">
        <v>1370</v>
      </c>
      <c r="B229" s="181" t="s">
        <v>1400</v>
      </c>
      <c r="C229" s="181" t="s">
        <v>1370</v>
      </c>
      <c r="D229" s="327"/>
      <c r="E229" s="100"/>
      <c r="F229" s="100"/>
      <c r="G229" s="101" t="s">
        <v>720</v>
      </c>
      <c r="H229" s="100"/>
      <c r="I229" s="168">
        <v>94.8</v>
      </c>
      <c r="J229" s="168">
        <v>251.1</v>
      </c>
      <c r="K229" s="168">
        <v>443.75</v>
      </c>
      <c r="L229" s="115">
        <v>334.84</v>
      </c>
      <c r="M229" s="233">
        <v>350</v>
      </c>
      <c r="N229" s="113">
        <f t="shared" si="33"/>
        <v>15.160000000000025</v>
      </c>
      <c r="O229" s="114">
        <f t="shared" si="34"/>
        <v>0.95668571428571425</v>
      </c>
      <c r="P229" s="355">
        <v>350</v>
      </c>
      <c r="Q229" s="368">
        <v>350</v>
      </c>
      <c r="R229" s="368"/>
      <c r="S229" s="112">
        <f t="shared" si="37"/>
        <v>0</v>
      </c>
      <c r="T229" s="381">
        <v>350</v>
      </c>
      <c r="U229" s="402">
        <v>44509</v>
      </c>
      <c r="V229" s="112">
        <f>Q229-T229</f>
        <v>0</v>
      </c>
      <c r="W229" s="233">
        <v>350</v>
      </c>
      <c r="X229" s="233">
        <f>T229-W229</f>
        <v>0</v>
      </c>
    </row>
    <row r="230" spans="1:24" ht="11.25" customHeight="1" x14ac:dyDescent="0.25">
      <c r="A230" s="181" t="s">
        <v>1370</v>
      </c>
      <c r="B230" s="181" t="s">
        <v>1400</v>
      </c>
      <c r="C230" s="181" t="s">
        <v>1370</v>
      </c>
      <c r="D230" s="327"/>
      <c r="E230" s="100"/>
      <c r="F230" s="100"/>
      <c r="G230" s="101" t="s">
        <v>721</v>
      </c>
      <c r="H230" s="100"/>
      <c r="I230" s="168">
        <v>0</v>
      </c>
      <c r="J230" s="168">
        <v>120</v>
      </c>
      <c r="K230" s="168">
        <v>312.5</v>
      </c>
      <c r="L230" s="115">
        <v>0</v>
      </c>
      <c r="M230" s="233">
        <v>200</v>
      </c>
      <c r="N230" s="113">
        <f t="shared" si="33"/>
        <v>200</v>
      </c>
      <c r="O230" s="114">
        <f t="shared" si="34"/>
        <v>0</v>
      </c>
      <c r="P230" s="355">
        <v>200</v>
      </c>
      <c r="Q230" s="368">
        <v>200</v>
      </c>
      <c r="R230" s="368"/>
      <c r="S230" s="112">
        <f t="shared" si="37"/>
        <v>0</v>
      </c>
      <c r="T230" s="381">
        <v>200</v>
      </c>
      <c r="U230" s="402">
        <v>44509</v>
      </c>
      <c r="V230" s="112">
        <f>Q230-T230</f>
        <v>0</v>
      </c>
      <c r="W230" s="233">
        <v>200</v>
      </c>
      <c r="X230" s="233">
        <f>T230-W230</f>
        <v>0</v>
      </c>
    </row>
    <row r="231" spans="1:24" ht="11.25" customHeight="1" x14ac:dyDescent="0.25">
      <c r="A231" s="181" t="s">
        <v>1370</v>
      </c>
      <c r="B231" s="181" t="s">
        <v>1400</v>
      </c>
      <c r="C231" s="181" t="s">
        <v>1370</v>
      </c>
      <c r="D231" s="327"/>
      <c r="E231" s="100"/>
      <c r="F231" s="100"/>
      <c r="G231" s="101" t="s">
        <v>722</v>
      </c>
      <c r="H231" s="100"/>
      <c r="I231" s="168">
        <v>0</v>
      </c>
      <c r="J231" s="168">
        <v>0</v>
      </c>
      <c r="K231" s="168">
        <v>0</v>
      </c>
      <c r="L231" s="115">
        <v>0</v>
      </c>
      <c r="M231" s="233">
        <v>50</v>
      </c>
      <c r="N231" s="113">
        <f t="shared" si="33"/>
        <v>50</v>
      </c>
      <c r="O231" s="114">
        <f t="shared" si="34"/>
        <v>0</v>
      </c>
      <c r="P231" s="355">
        <v>50</v>
      </c>
      <c r="Q231" s="368">
        <v>50</v>
      </c>
      <c r="R231" s="368"/>
      <c r="S231" s="112">
        <f t="shared" si="37"/>
        <v>0</v>
      </c>
      <c r="T231" s="381">
        <v>50</v>
      </c>
      <c r="U231" s="402">
        <v>44509</v>
      </c>
      <c r="V231" s="112">
        <f>Q231-T231</f>
        <v>0</v>
      </c>
      <c r="W231" s="233">
        <v>50</v>
      </c>
      <c r="X231" s="233">
        <f>T231-W231</f>
        <v>0</v>
      </c>
    </row>
    <row r="232" spans="1:24" ht="11.25" customHeight="1" x14ac:dyDescent="0.25">
      <c r="A232" s="181" t="s">
        <v>1394</v>
      </c>
      <c r="B232" s="181" t="s">
        <v>1400</v>
      </c>
      <c r="C232" s="181" t="s">
        <v>1371</v>
      </c>
      <c r="D232" s="327"/>
      <c r="E232" s="100"/>
      <c r="F232" s="100" t="s">
        <v>723</v>
      </c>
      <c r="G232" s="100"/>
      <c r="H232" s="100"/>
      <c r="I232" s="335">
        <f>SUM(I221:I231)</f>
        <v>293.10000000000002</v>
      </c>
      <c r="J232" s="335">
        <f>SUM(J221:J231)</f>
        <v>696.87</v>
      </c>
      <c r="K232" s="335">
        <f>SUM(K221:K231)</f>
        <v>798.78</v>
      </c>
      <c r="L232" s="331">
        <f>SUM(L221:L231)</f>
        <v>561.64</v>
      </c>
      <c r="M232" s="332">
        <f>SUM(M221:M231)</f>
        <v>845</v>
      </c>
      <c r="N232" s="333">
        <f t="shared" si="33"/>
        <v>283.36</v>
      </c>
      <c r="O232" s="334">
        <f t="shared" si="34"/>
        <v>0.66466272189349107</v>
      </c>
      <c r="P232" s="357">
        <f>SUM(P221:P231)</f>
        <v>845</v>
      </c>
      <c r="Q232" s="370">
        <f>SUM(Q221:Q231)</f>
        <v>845</v>
      </c>
      <c r="R232" s="138"/>
      <c r="S232" s="332">
        <f>P232-Q232</f>
        <v>0</v>
      </c>
      <c r="T232" s="383">
        <f>SUM(T221:T231)</f>
        <v>845</v>
      </c>
      <c r="U232" s="402">
        <v>44509</v>
      </c>
      <c r="V232" s="332">
        <f>Q232-T232</f>
        <v>0</v>
      </c>
      <c r="W232" s="332">
        <f>SUM(W221:W231)+SUM(W223:W227)</f>
        <v>845</v>
      </c>
      <c r="X232" s="332">
        <f>T232-W232</f>
        <v>0</v>
      </c>
    </row>
    <row r="233" spans="1:24" ht="11.25" customHeight="1" x14ac:dyDescent="0.25">
      <c r="A233" s="181" t="s">
        <v>1370</v>
      </c>
      <c r="B233" s="181" t="s">
        <v>1370</v>
      </c>
      <c r="C233" s="181" t="s">
        <v>1371</v>
      </c>
      <c r="D233" s="327"/>
      <c r="E233" s="416" t="s">
        <v>724</v>
      </c>
      <c r="F233" s="100"/>
      <c r="G233" s="100"/>
      <c r="H233" s="100"/>
      <c r="I233" s="165">
        <f>SUM(I220+I232)</f>
        <v>1837.67</v>
      </c>
      <c r="J233" s="165">
        <f>SUM(J220+J232)</f>
        <v>2229.56</v>
      </c>
      <c r="K233" s="165">
        <f>SUM(K220+K232)</f>
        <v>2768.04</v>
      </c>
      <c r="L233" s="106">
        <f>SUM(L220+L232)</f>
        <v>1573.35</v>
      </c>
      <c r="M233" s="107">
        <f>SUM(M220+M232)</f>
        <v>4545</v>
      </c>
      <c r="N233" s="257">
        <f t="shared" si="33"/>
        <v>2971.65</v>
      </c>
      <c r="O233" s="258">
        <f t="shared" si="34"/>
        <v>0.34617161716171613</v>
      </c>
      <c r="P233" s="356">
        <f>SUM(P220+P232)</f>
        <v>4545</v>
      </c>
      <c r="Q233" s="369">
        <f>SUM(Q220+Q232)</f>
        <v>4545</v>
      </c>
      <c r="R233" s="138"/>
      <c r="S233" s="107">
        <f>P233-Q233</f>
        <v>0</v>
      </c>
      <c r="T233" s="382">
        <f>SUM(T220+T232)</f>
        <v>4545</v>
      </c>
      <c r="U233" s="402">
        <v>44509</v>
      </c>
      <c r="V233" s="107">
        <f>Q233-T233</f>
        <v>0</v>
      </c>
      <c r="W233" s="107">
        <f>SUM(W220+W232)</f>
        <v>4545</v>
      </c>
      <c r="X233" s="107">
        <f>T233-W233</f>
        <v>0</v>
      </c>
    </row>
    <row r="234" spans="1:24" ht="11.25" customHeight="1" x14ac:dyDescent="0.25">
      <c r="A234" s="181" t="s">
        <v>1370</v>
      </c>
      <c r="B234" s="181" t="s">
        <v>1370</v>
      </c>
      <c r="C234" s="181" t="s">
        <v>1420</v>
      </c>
      <c r="D234" s="327"/>
      <c r="E234" s="100"/>
      <c r="F234" s="100"/>
      <c r="G234" s="100"/>
      <c r="H234" s="100"/>
      <c r="I234" s="168"/>
      <c r="J234" s="168"/>
      <c r="K234" s="168"/>
      <c r="L234" s="115"/>
      <c r="M234" s="112"/>
      <c r="N234" s="113"/>
      <c r="O234" s="114"/>
      <c r="P234" s="233"/>
      <c r="Q234" s="233"/>
      <c r="R234" s="233"/>
      <c r="S234" s="112"/>
      <c r="T234" s="233"/>
      <c r="U234" s="104"/>
      <c r="V234" s="112"/>
      <c r="W234" s="233"/>
      <c r="X234" s="233"/>
    </row>
    <row r="235" spans="1:24" ht="11.25" customHeight="1" x14ac:dyDescent="0.25">
      <c r="A235" s="181" t="s">
        <v>1370</v>
      </c>
      <c r="B235" s="181" t="s">
        <v>1370</v>
      </c>
      <c r="C235" s="181" t="s">
        <v>1370</v>
      </c>
      <c r="D235" s="327"/>
      <c r="E235" s="100" t="s">
        <v>725</v>
      </c>
      <c r="F235" s="100"/>
      <c r="G235" s="100"/>
      <c r="H235" s="100"/>
      <c r="I235" s="168"/>
      <c r="J235" s="168"/>
      <c r="K235" s="168"/>
      <c r="L235" s="115"/>
      <c r="M235" s="112"/>
      <c r="N235" s="113"/>
      <c r="O235" s="114"/>
      <c r="P235" s="355"/>
      <c r="Q235" s="368"/>
      <c r="R235" s="368"/>
      <c r="S235" s="112"/>
      <c r="T235" s="381"/>
      <c r="U235" s="402"/>
      <c r="V235" s="112"/>
      <c r="W235" s="233"/>
      <c r="X235" s="233"/>
    </row>
    <row r="236" spans="1:24" ht="11.25" customHeight="1" x14ac:dyDescent="0.25">
      <c r="A236" s="181" t="s">
        <v>1370</v>
      </c>
      <c r="B236" s="181" t="s">
        <v>1369</v>
      </c>
      <c r="C236" s="181" t="s">
        <v>1370</v>
      </c>
      <c r="D236" s="327"/>
      <c r="E236" s="100"/>
      <c r="F236" s="100" t="s">
        <v>726</v>
      </c>
      <c r="G236" s="100"/>
      <c r="I236" s="168"/>
      <c r="J236" s="168"/>
      <c r="K236" s="168"/>
      <c r="L236" s="115"/>
      <c r="M236" s="112"/>
      <c r="N236" s="113"/>
      <c r="O236" s="114"/>
      <c r="P236" s="355"/>
      <c r="Q236" s="368"/>
      <c r="R236" s="368"/>
      <c r="S236" s="112"/>
      <c r="T236" s="381"/>
      <c r="U236" s="402"/>
      <c r="V236" s="112"/>
      <c r="W236" s="233"/>
      <c r="X236" s="233"/>
    </row>
    <row r="237" spans="1:24" ht="11.25" customHeight="1" x14ac:dyDescent="0.2">
      <c r="A237" s="181" t="s">
        <v>1370</v>
      </c>
      <c r="B237" s="181" t="s">
        <v>1369</v>
      </c>
      <c r="C237" s="181" t="s">
        <v>1370</v>
      </c>
      <c r="D237" s="327"/>
      <c r="E237" s="100"/>
      <c r="F237" s="100"/>
      <c r="G237" s="101" t="s">
        <v>1250</v>
      </c>
      <c r="H237" s="100"/>
      <c r="I237" s="168">
        <v>13000</v>
      </c>
      <c r="J237" s="168">
        <v>13100</v>
      </c>
      <c r="K237" s="168">
        <v>14000</v>
      </c>
      <c r="L237" s="115">
        <v>12850</v>
      </c>
      <c r="M237" s="233">
        <v>14500</v>
      </c>
      <c r="N237" s="113">
        <f t="shared" ref="N237" si="39">M237-L237</f>
        <v>1650</v>
      </c>
      <c r="O237" s="114">
        <f t="shared" ref="O237" si="40">IF((M237=0),"---",(L237/M237))</f>
        <v>0.88620689655172413</v>
      </c>
      <c r="P237" s="354">
        <v>14500</v>
      </c>
      <c r="Q237" s="367">
        <v>14500</v>
      </c>
      <c r="R237" s="367"/>
      <c r="S237" s="112">
        <f t="shared" ref="S237" si="41">P237-Q237</f>
        <v>0</v>
      </c>
      <c r="T237" s="380">
        <v>14500</v>
      </c>
      <c r="U237" s="402">
        <v>44557</v>
      </c>
      <c r="V237" s="112">
        <f>Q237-T237</f>
        <v>0</v>
      </c>
      <c r="W237" s="407">
        <v>14500</v>
      </c>
      <c r="X237" s="233">
        <f>T237-W237</f>
        <v>0</v>
      </c>
    </row>
    <row r="238" spans="1:24" ht="11.25" customHeight="1" x14ac:dyDescent="0.2">
      <c r="A238" s="181" t="s">
        <v>1370</v>
      </c>
      <c r="B238" s="181" t="s">
        <v>1369</v>
      </c>
      <c r="C238" s="181" t="s">
        <v>1370</v>
      </c>
      <c r="D238" s="327"/>
      <c r="E238" s="100"/>
      <c r="F238" s="100"/>
      <c r="G238" s="101" t="s">
        <v>727</v>
      </c>
      <c r="H238" s="100"/>
      <c r="I238" s="168">
        <v>1250</v>
      </c>
      <c r="J238" s="168">
        <v>1300</v>
      </c>
      <c r="K238" s="168">
        <v>775</v>
      </c>
      <c r="L238" s="115">
        <v>0</v>
      </c>
      <c r="M238" s="233">
        <v>2000</v>
      </c>
      <c r="N238" s="113">
        <f t="shared" si="33"/>
        <v>2000</v>
      </c>
      <c r="O238" s="114">
        <f t="shared" si="34"/>
        <v>0</v>
      </c>
      <c r="P238" s="354">
        <v>2000</v>
      </c>
      <c r="Q238" s="367">
        <v>2000</v>
      </c>
      <c r="R238" s="367"/>
      <c r="S238" s="112">
        <f t="shared" ref="S238:S252" si="42">P238-Q238</f>
        <v>0</v>
      </c>
      <c r="T238" s="380">
        <v>2000</v>
      </c>
      <c r="U238" s="402">
        <v>44557</v>
      </c>
      <c r="V238" s="112">
        <f>Q238-T238</f>
        <v>0</v>
      </c>
      <c r="W238" s="407">
        <v>2000</v>
      </c>
      <c r="X238" s="233">
        <f>T238-W238</f>
        <v>0</v>
      </c>
    </row>
    <row r="239" spans="1:24" ht="11.25" customHeight="1" x14ac:dyDescent="0.2">
      <c r="A239" s="181" t="s">
        <v>1370</v>
      </c>
      <c r="B239" s="181" t="s">
        <v>1369</v>
      </c>
      <c r="C239" s="181" t="s">
        <v>1370</v>
      </c>
      <c r="D239" s="327"/>
      <c r="E239" s="100"/>
      <c r="F239" s="100"/>
      <c r="G239" s="101" t="s">
        <v>728</v>
      </c>
      <c r="H239" s="100"/>
      <c r="I239" s="168"/>
      <c r="J239" s="168"/>
      <c r="K239" s="168">
        <v>0</v>
      </c>
      <c r="L239" s="115">
        <v>0</v>
      </c>
      <c r="M239" s="233">
        <v>0</v>
      </c>
      <c r="N239" s="113">
        <f t="shared" si="33"/>
        <v>0</v>
      </c>
      <c r="O239" s="114" t="str">
        <f t="shared" si="34"/>
        <v>---</v>
      </c>
      <c r="P239" s="354">
        <v>0</v>
      </c>
      <c r="Q239" s="367">
        <v>0</v>
      </c>
      <c r="R239" s="367"/>
      <c r="S239" s="112">
        <f t="shared" si="42"/>
        <v>0</v>
      </c>
      <c r="T239" s="380">
        <v>0</v>
      </c>
      <c r="U239" s="402">
        <v>44557</v>
      </c>
      <c r="V239" s="112">
        <f>Q239-T239</f>
        <v>0</v>
      </c>
      <c r="W239" s="407">
        <v>0</v>
      </c>
      <c r="X239" s="233">
        <f>T239-W239</f>
        <v>0</v>
      </c>
    </row>
    <row r="240" spans="1:24" ht="11.25" customHeight="1" x14ac:dyDescent="0.2">
      <c r="A240" s="181" t="s">
        <v>1370</v>
      </c>
      <c r="B240" s="181" t="s">
        <v>1369</v>
      </c>
      <c r="C240" s="181" t="s">
        <v>1370</v>
      </c>
      <c r="D240" s="327"/>
      <c r="E240" s="100"/>
      <c r="F240" s="100"/>
      <c r="G240" s="297" t="s">
        <v>694</v>
      </c>
      <c r="H240" s="296"/>
      <c r="I240" s="295"/>
      <c r="J240" s="295"/>
      <c r="K240" s="167"/>
      <c r="L240" s="115"/>
      <c r="M240" s="233"/>
      <c r="N240" s="113"/>
      <c r="O240" s="114"/>
      <c r="P240" s="355">
        <v>0</v>
      </c>
      <c r="Q240" s="368">
        <v>0</v>
      </c>
      <c r="R240" s="368"/>
      <c r="S240" s="112">
        <f t="shared" ref="S240:S244" si="43">P240-Q240</f>
        <v>0</v>
      </c>
      <c r="T240" s="381">
        <v>0</v>
      </c>
      <c r="U240" s="402">
        <v>44557</v>
      </c>
      <c r="V240" s="112">
        <f>Q240-T240</f>
        <v>0</v>
      </c>
      <c r="W240" s="407">
        <v>0</v>
      </c>
      <c r="X240" s="233">
        <f>T240-W240</f>
        <v>0</v>
      </c>
    </row>
    <row r="241" spans="1:24" ht="11.25" customHeight="1" x14ac:dyDescent="0.2">
      <c r="A241" s="181" t="s">
        <v>1370</v>
      </c>
      <c r="B241" s="181" t="s">
        <v>1369</v>
      </c>
      <c r="C241" s="181" t="s">
        <v>1370</v>
      </c>
      <c r="D241" s="327"/>
      <c r="E241" s="100"/>
      <c r="F241" s="100"/>
      <c r="G241" s="297" t="s">
        <v>695</v>
      </c>
      <c r="H241" s="296"/>
      <c r="I241" s="295"/>
      <c r="J241" s="295"/>
      <c r="K241" s="167"/>
      <c r="L241" s="115"/>
      <c r="M241" s="233"/>
      <c r="N241" s="113"/>
      <c r="O241" s="114"/>
      <c r="P241" s="355">
        <v>0</v>
      </c>
      <c r="Q241" s="368">
        <v>0</v>
      </c>
      <c r="R241" s="368"/>
      <c r="S241" s="112">
        <f t="shared" si="43"/>
        <v>0</v>
      </c>
      <c r="T241" s="381">
        <v>0</v>
      </c>
      <c r="U241" s="402">
        <v>44557</v>
      </c>
      <c r="V241" s="112">
        <f>Q241-T241</f>
        <v>0</v>
      </c>
      <c r="W241" s="407">
        <v>0</v>
      </c>
      <c r="X241" s="233">
        <f>T241-W241</f>
        <v>0</v>
      </c>
    </row>
    <row r="242" spans="1:24" ht="11.25" customHeight="1" x14ac:dyDescent="0.2">
      <c r="A242" s="181" t="s">
        <v>1370</v>
      </c>
      <c r="B242" s="181" t="s">
        <v>1369</v>
      </c>
      <c r="C242" s="181" t="s">
        <v>1370</v>
      </c>
      <c r="D242" s="327"/>
      <c r="E242" s="100"/>
      <c r="F242" s="100"/>
      <c r="G242" s="297" t="s">
        <v>696</v>
      </c>
      <c r="H242" s="296"/>
      <c r="I242" s="295"/>
      <c r="J242" s="295"/>
      <c r="K242" s="167"/>
      <c r="L242" s="115"/>
      <c r="M242" s="233"/>
      <c r="N242" s="113"/>
      <c r="O242" s="114"/>
      <c r="P242" s="355">
        <v>0</v>
      </c>
      <c r="Q242" s="368">
        <v>0</v>
      </c>
      <c r="R242" s="368"/>
      <c r="S242" s="112">
        <f t="shared" si="43"/>
        <v>0</v>
      </c>
      <c r="T242" s="381">
        <v>0</v>
      </c>
      <c r="U242" s="402">
        <v>44557</v>
      </c>
      <c r="V242" s="112">
        <f>Q242-T242</f>
        <v>0</v>
      </c>
      <c r="W242" s="407">
        <v>0</v>
      </c>
      <c r="X242" s="233">
        <f>T242-W242</f>
        <v>0</v>
      </c>
    </row>
    <row r="243" spans="1:24" ht="11.25" customHeight="1" x14ac:dyDescent="0.2">
      <c r="A243" s="181" t="s">
        <v>1370</v>
      </c>
      <c r="B243" s="181" t="s">
        <v>1369</v>
      </c>
      <c r="C243" s="181" t="s">
        <v>1370</v>
      </c>
      <c r="D243" s="327"/>
      <c r="E243" s="100"/>
      <c r="F243" s="100"/>
      <c r="G243" s="297" t="s">
        <v>1133</v>
      </c>
      <c r="H243" s="296"/>
      <c r="I243" s="295"/>
      <c r="J243" s="295"/>
      <c r="K243" s="167"/>
      <c r="L243" s="115"/>
      <c r="M243" s="233"/>
      <c r="N243" s="113"/>
      <c r="O243" s="114"/>
      <c r="P243" s="355">
        <v>1262</v>
      </c>
      <c r="Q243" s="368">
        <v>1262</v>
      </c>
      <c r="R243" s="368"/>
      <c r="S243" s="112">
        <f>P243-Q243</f>
        <v>0</v>
      </c>
      <c r="T243" s="381">
        <v>1262</v>
      </c>
      <c r="U243" s="402">
        <v>44557</v>
      </c>
      <c r="V243" s="112">
        <f>Q243-T243</f>
        <v>0</v>
      </c>
      <c r="W243" s="407">
        <v>1262</v>
      </c>
      <c r="X243" s="233">
        <f>T243-W243</f>
        <v>0</v>
      </c>
    </row>
    <row r="244" spans="1:24" ht="11.25" customHeight="1" x14ac:dyDescent="0.2">
      <c r="A244" s="181" t="s">
        <v>1370</v>
      </c>
      <c r="B244" s="181" t="s">
        <v>1369</v>
      </c>
      <c r="C244" s="181" t="s">
        <v>1370</v>
      </c>
      <c r="D244" s="327"/>
      <c r="E244" s="100"/>
      <c r="F244" s="100"/>
      <c r="G244" s="297" t="s">
        <v>697</v>
      </c>
      <c r="H244" s="296"/>
      <c r="I244" s="295"/>
      <c r="J244" s="295"/>
      <c r="K244" s="167"/>
      <c r="L244" s="115"/>
      <c r="M244" s="233"/>
      <c r="N244" s="113"/>
      <c r="O244" s="114"/>
      <c r="P244" s="355">
        <v>0</v>
      </c>
      <c r="Q244" s="368">
        <v>0</v>
      </c>
      <c r="R244" s="368"/>
      <c r="S244" s="112">
        <f t="shared" si="43"/>
        <v>0</v>
      </c>
      <c r="T244" s="381">
        <v>0</v>
      </c>
      <c r="U244" s="402">
        <v>44557</v>
      </c>
      <c r="V244" s="112">
        <f>Q244-T244</f>
        <v>0</v>
      </c>
      <c r="W244" s="407">
        <v>0</v>
      </c>
      <c r="X244" s="233">
        <f>T244-W244</f>
        <v>0</v>
      </c>
    </row>
    <row r="245" spans="1:24" ht="11.25" customHeight="1" x14ac:dyDescent="0.2">
      <c r="A245" s="181" t="s">
        <v>1370</v>
      </c>
      <c r="B245" s="181" t="s">
        <v>1369</v>
      </c>
      <c r="C245" s="181" t="s">
        <v>1370</v>
      </c>
      <c r="D245" s="327"/>
      <c r="E245" s="100"/>
      <c r="F245" s="100"/>
      <c r="G245" s="101" t="s">
        <v>729</v>
      </c>
      <c r="H245" s="100"/>
      <c r="I245" s="168">
        <v>14045.81</v>
      </c>
      <c r="J245" s="168">
        <v>12039.82</v>
      </c>
      <c r="K245" s="168">
        <v>22056.09</v>
      </c>
      <c r="L245" s="115">
        <v>8687.36</v>
      </c>
      <c r="M245" s="112">
        <v>12500</v>
      </c>
      <c r="N245" s="113">
        <f t="shared" si="33"/>
        <v>3812.6399999999994</v>
      </c>
      <c r="O245" s="114">
        <f t="shared" si="34"/>
        <v>0.69498880000000007</v>
      </c>
      <c r="P245" s="354">
        <v>12500</v>
      </c>
      <c r="Q245" s="367">
        <v>12500</v>
      </c>
      <c r="R245" s="367"/>
      <c r="S245" s="112">
        <f t="shared" si="42"/>
        <v>0</v>
      </c>
      <c r="T245" s="380">
        <v>12500</v>
      </c>
      <c r="U245" s="402">
        <v>44557</v>
      </c>
      <c r="V245" s="112">
        <f>Q245-T245</f>
        <v>0</v>
      </c>
      <c r="W245" s="407">
        <v>12500</v>
      </c>
      <c r="X245" s="233">
        <f>T245-W245</f>
        <v>0</v>
      </c>
    </row>
    <row r="246" spans="1:24" ht="11.25" customHeight="1" x14ac:dyDescent="0.2">
      <c r="A246" s="181" t="s">
        <v>1370</v>
      </c>
      <c r="B246" s="181" t="s">
        <v>1369</v>
      </c>
      <c r="C246" s="181" t="s">
        <v>1370</v>
      </c>
      <c r="D246" s="327"/>
      <c r="E246" s="100"/>
      <c r="F246" s="100"/>
      <c r="G246" s="101" t="s">
        <v>730</v>
      </c>
      <c r="H246" s="100"/>
      <c r="I246" s="168">
        <v>7840.68</v>
      </c>
      <c r="J246" s="168">
        <v>5676.01</v>
      </c>
      <c r="K246" s="168">
        <v>3696.31</v>
      </c>
      <c r="L246" s="115">
        <v>3161.03</v>
      </c>
      <c r="M246" s="112">
        <v>5500</v>
      </c>
      <c r="N246" s="113">
        <f t="shared" si="33"/>
        <v>2338.9699999999998</v>
      </c>
      <c r="O246" s="114">
        <f t="shared" si="34"/>
        <v>0.57473272727272728</v>
      </c>
      <c r="P246" s="354">
        <v>5500</v>
      </c>
      <c r="Q246" s="367">
        <v>5500</v>
      </c>
      <c r="R246" s="367"/>
      <c r="S246" s="112">
        <f t="shared" si="42"/>
        <v>0</v>
      </c>
      <c r="T246" s="380">
        <v>5000</v>
      </c>
      <c r="U246" s="402">
        <v>44557</v>
      </c>
      <c r="V246" s="112">
        <f>Q246-T246</f>
        <v>500</v>
      </c>
      <c r="W246" s="407">
        <v>5500</v>
      </c>
      <c r="X246" s="233">
        <f>T246-W246</f>
        <v>-500</v>
      </c>
    </row>
    <row r="247" spans="1:24" ht="11.25" customHeight="1" x14ac:dyDescent="0.2">
      <c r="A247" s="181" t="s">
        <v>1370</v>
      </c>
      <c r="B247" s="181" t="s">
        <v>1369</v>
      </c>
      <c r="C247" s="181" t="s">
        <v>1370</v>
      </c>
      <c r="D247" s="327"/>
      <c r="E247" s="100"/>
      <c r="F247" s="100"/>
      <c r="G247" s="101" t="s">
        <v>731</v>
      </c>
      <c r="H247" s="100"/>
      <c r="I247" s="168">
        <v>153.06</v>
      </c>
      <c r="J247" s="168">
        <v>206.88</v>
      </c>
      <c r="K247" s="168">
        <v>156.66</v>
      </c>
      <c r="L247" s="115">
        <v>156.66</v>
      </c>
      <c r="M247" s="112">
        <v>200</v>
      </c>
      <c r="N247" s="113">
        <f t="shared" si="33"/>
        <v>43.34</v>
      </c>
      <c r="O247" s="114">
        <f t="shared" si="34"/>
        <v>0.7833</v>
      </c>
      <c r="P247" s="354">
        <v>200</v>
      </c>
      <c r="Q247" s="367">
        <v>300</v>
      </c>
      <c r="R247" s="367"/>
      <c r="S247" s="112">
        <f t="shared" si="42"/>
        <v>-100</v>
      </c>
      <c r="T247" s="380">
        <v>300</v>
      </c>
      <c r="U247" s="402">
        <v>44557</v>
      </c>
      <c r="V247" s="112">
        <f>Q247-T247</f>
        <v>0</v>
      </c>
      <c r="W247" s="407">
        <v>300</v>
      </c>
      <c r="X247" s="233">
        <f>T247-W247</f>
        <v>0</v>
      </c>
    </row>
    <row r="248" spans="1:24" ht="11.25" customHeight="1" x14ac:dyDescent="0.2">
      <c r="A248" s="181" t="s">
        <v>1370</v>
      </c>
      <c r="B248" s="181" t="s">
        <v>1369</v>
      </c>
      <c r="C248" s="181" t="s">
        <v>1370</v>
      </c>
      <c r="D248" s="327"/>
      <c r="E248" s="100"/>
      <c r="F248" s="100"/>
      <c r="G248" s="101" t="s">
        <v>732</v>
      </c>
      <c r="H248" s="100"/>
      <c r="I248" s="168">
        <v>1179.02</v>
      </c>
      <c r="J248" s="168">
        <v>1894.99</v>
      </c>
      <c r="K248" s="168">
        <v>2157.52</v>
      </c>
      <c r="L248" s="115">
        <v>-278.75</v>
      </c>
      <c r="M248" s="112">
        <v>1900</v>
      </c>
      <c r="N248" s="113">
        <f t="shared" si="33"/>
        <v>2178.75</v>
      </c>
      <c r="O248" s="114">
        <f t="shared" si="34"/>
        <v>-0.14671052631578949</v>
      </c>
      <c r="P248" s="354">
        <v>1900</v>
      </c>
      <c r="Q248" s="367">
        <v>2000</v>
      </c>
      <c r="R248" s="367"/>
      <c r="S248" s="112">
        <f t="shared" si="42"/>
        <v>-100</v>
      </c>
      <c r="T248" s="380">
        <v>2000</v>
      </c>
      <c r="U248" s="402">
        <v>44557</v>
      </c>
      <c r="V248" s="112">
        <f>Q248-T248</f>
        <v>0</v>
      </c>
      <c r="W248" s="407">
        <v>2000</v>
      </c>
      <c r="X248" s="233">
        <f>T248-W248</f>
        <v>0</v>
      </c>
    </row>
    <row r="249" spans="1:24" ht="11.25" customHeight="1" x14ac:dyDescent="0.2">
      <c r="A249" s="181" t="s">
        <v>1370</v>
      </c>
      <c r="B249" s="181" t="s">
        <v>1369</v>
      </c>
      <c r="C249" s="181" t="s">
        <v>1370</v>
      </c>
      <c r="D249" s="327"/>
      <c r="E249" s="100"/>
      <c r="F249" s="100"/>
      <c r="G249" s="101" t="s">
        <v>733</v>
      </c>
      <c r="H249" s="100"/>
      <c r="I249" s="168">
        <v>22386.59</v>
      </c>
      <c r="J249" s="168">
        <v>25956.080000000002</v>
      </c>
      <c r="K249" s="168">
        <v>7229.99</v>
      </c>
      <c r="L249" s="115">
        <v>24254.34</v>
      </c>
      <c r="M249" s="233">
        <v>25000</v>
      </c>
      <c r="N249" s="113">
        <f t="shared" si="33"/>
        <v>745.65999999999985</v>
      </c>
      <c r="O249" s="114">
        <f t="shared" si="34"/>
        <v>0.97017359999999997</v>
      </c>
      <c r="P249" s="354">
        <v>25655</v>
      </c>
      <c r="Q249" s="367">
        <v>25000</v>
      </c>
      <c r="R249" s="367"/>
      <c r="S249" s="112">
        <f t="shared" si="42"/>
        <v>655</v>
      </c>
      <c r="T249" s="380">
        <v>25000</v>
      </c>
      <c r="U249" s="402">
        <v>44557</v>
      </c>
      <c r="V249" s="112">
        <f>Q249-T249</f>
        <v>0</v>
      </c>
      <c r="W249" s="407">
        <v>25000</v>
      </c>
      <c r="X249" s="233">
        <f>T249-W249</f>
        <v>0</v>
      </c>
    </row>
    <row r="250" spans="1:24" ht="11.25" customHeight="1" x14ac:dyDescent="0.2">
      <c r="A250" s="181" t="s">
        <v>1370</v>
      </c>
      <c r="B250" s="181" t="s">
        <v>1369</v>
      </c>
      <c r="C250" s="181" t="s">
        <v>1370</v>
      </c>
      <c r="D250" s="327"/>
      <c r="E250" s="100"/>
      <c r="F250" s="100"/>
      <c r="G250" s="101" t="s">
        <v>734</v>
      </c>
      <c r="H250" s="100"/>
      <c r="I250" s="168">
        <v>1485.8</v>
      </c>
      <c r="J250" s="168">
        <v>1484.74</v>
      </c>
      <c r="K250" s="168">
        <v>5895.34</v>
      </c>
      <c r="L250" s="115">
        <v>2625.53</v>
      </c>
      <c r="M250" s="112">
        <v>1600</v>
      </c>
      <c r="N250" s="113">
        <f t="shared" si="33"/>
        <v>-1025.5300000000002</v>
      </c>
      <c r="O250" s="114">
        <f t="shared" si="34"/>
        <v>1.6409562500000001</v>
      </c>
      <c r="P250" s="354">
        <v>1600</v>
      </c>
      <c r="Q250" s="367">
        <v>2500</v>
      </c>
      <c r="R250" s="367"/>
      <c r="S250" s="112">
        <f t="shared" si="42"/>
        <v>-900</v>
      </c>
      <c r="T250" s="380">
        <v>2500</v>
      </c>
      <c r="U250" s="402">
        <v>44557</v>
      </c>
      <c r="V250" s="112">
        <f>Q250-T250</f>
        <v>0</v>
      </c>
      <c r="W250" s="407">
        <v>2500</v>
      </c>
      <c r="X250" s="233">
        <f>T250-W250</f>
        <v>0</v>
      </c>
    </row>
    <row r="251" spans="1:24" ht="11.25" customHeight="1" x14ac:dyDescent="0.2">
      <c r="A251" s="181" t="s">
        <v>1370</v>
      </c>
      <c r="B251" s="181" t="s">
        <v>1369</v>
      </c>
      <c r="C251" s="181" t="s">
        <v>1370</v>
      </c>
      <c r="D251" s="327"/>
      <c r="E251" s="100"/>
      <c r="F251" s="100"/>
      <c r="G251" s="101" t="s">
        <v>735</v>
      </c>
      <c r="H251" s="100"/>
      <c r="I251" s="168"/>
      <c r="J251" s="168"/>
      <c r="K251" s="168">
        <v>0</v>
      </c>
      <c r="L251" s="115">
        <v>0</v>
      </c>
      <c r="M251" s="233">
        <v>0</v>
      </c>
      <c r="N251" s="113">
        <f t="shared" si="33"/>
        <v>0</v>
      </c>
      <c r="O251" s="114" t="str">
        <f t="shared" si="34"/>
        <v>---</v>
      </c>
      <c r="P251" s="354">
        <v>0</v>
      </c>
      <c r="Q251" s="367">
        <v>0</v>
      </c>
      <c r="R251" s="367"/>
      <c r="S251" s="112">
        <f t="shared" si="42"/>
        <v>0</v>
      </c>
      <c r="T251" s="380">
        <v>0</v>
      </c>
      <c r="U251" s="402">
        <v>44557</v>
      </c>
      <c r="V251" s="112">
        <f>Q251-T251</f>
        <v>0</v>
      </c>
      <c r="W251" s="407">
        <v>0</v>
      </c>
      <c r="X251" s="233">
        <f>T251-W251</f>
        <v>0</v>
      </c>
    </row>
    <row r="252" spans="1:24" ht="11.25" customHeight="1" x14ac:dyDescent="0.2">
      <c r="A252" s="181" t="s">
        <v>1370</v>
      </c>
      <c r="B252" s="181" t="s">
        <v>1369</v>
      </c>
      <c r="C252" s="181" t="s">
        <v>1370</v>
      </c>
      <c r="D252" s="327"/>
      <c r="E252" s="100"/>
      <c r="F252" s="100"/>
      <c r="G252" s="101" t="s">
        <v>736</v>
      </c>
      <c r="H252" s="100"/>
      <c r="I252" s="168">
        <v>2123</v>
      </c>
      <c r="J252" s="168">
        <v>2948.31</v>
      </c>
      <c r="K252" s="168">
        <v>2216</v>
      </c>
      <c r="L252" s="115">
        <v>3732.5</v>
      </c>
      <c r="M252" s="233">
        <v>6840</v>
      </c>
      <c r="N252" s="113">
        <f t="shared" si="33"/>
        <v>3107.5</v>
      </c>
      <c r="O252" s="114">
        <f t="shared" si="34"/>
        <v>0.54568713450292394</v>
      </c>
      <c r="P252" s="354">
        <v>9840</v>
      </c>
      <c r="Q252" s="367">
        <v>6840</v>
      </c>
      <c r="R252" s="367"/>
      <c r="S252" s="112">
        <f t="shared" si="42"/>
        <v>3000</v>
      </c>
      <c r="T252" s="380">
        <v>5500</v>
      </c>
      <c r="U252" s="402">
        <v>44557</v>
      </c>
      <c r="V252" s="112">
        <f>Q252-T252</f>
        <v>1340</v>
      </c>
      <c r="W252" s="407">
        <v>6840</v>
      </c>
      <c r="X252" s="233">
        <f>T252-W252</f>
        <v>-1340</v>
      </c>
    </row>
    <row r="253" spans="1:24" ht="11.25" customHeight="1" x14ac:dyDescent="0.25">
      <c r="A253" s="181" t="s">
        <v>1394</v>
      </c>
      <c r="B253" s="181" t="s">
        <v>1369</v>
      </c>
      <c r="C253" s="181" t="s">
        <v>1371</v>
      </c>
      <c r="D253" s="327"/>
      <c r="E253" s="100"/>
      <c r="F253" s="100" t="s">
        <v>737</v>
      </c>
      <c r="G253" s="100"/>
      <c r="H253" s="100"/>
      <c r="I253" s="165">
        <f>SUM(I236:I252)</f>
        <v>63463.959999999992</v>
      </c>
      <c r="J253" s="165">
        <f>SUM(J236:J252)</f>
        <v>64606.83</v>
      </c>
      <c r="K253" s="165">
        <f>SUM(K236:K252)</f>
        <v>58182.909999999989</v>
      </c>
      <c r="L253" s="106">
        <f>SUM(L236:L252)</f>
        <v>55188.67</v>
      </c>
      <c r="M253" s="107">
        <f>SUM(M236:M252)</f>
        <v>70040</v>
      </c>
      <c r="N253" s="257">
        <f t="shared" si="33"/>
        <v>14851.330000000002</v>
      </c>
      <c r="O253" s="258">
        <f t="shared" si="34"/>
        <v>0.78795930896630495</v>
      </c>
      <c r="P253" s="356">
        <f>SUM(P235:P252)</f>
        <v>74957</v>
      </c>
      <c r="Q253" s="369">
        <f>SUM(Q235:Q252)</f>
        <v>72402</v>
      </c>
      <c r="R253" s="138"/>
      <c r="S253" s="107">
        <f>P253-Q253</f>
        <v>2555</v>
      </c>
      <c r="T253" s="382">
        <f>SUM(T235:T252)</f>
        <v>70562</v>
      </c>
      <c r="U253" s="402">
        <v>44557</v>
      </c>
      <c r="V253" s="107">
        <f>Q253-T253</f>
        <v>1840</v>
      </c>
      <c r="W253" s="107">
        <f>SUM(W235:W252)</f>
        <v>72402</v>
      </c>
      <c r="X253" s="107">
        <f>T253-W253</f>
        <v>-1840</v>
      </c>
    </row>
    <row r="254" spans="1:24" ht="11.25" customHeight="1" x14ac:dyDescent="0.25">
      <c r="A254" s="181" t="s">
        <v>1370</v>
      </c>
      <c r="B254" s="181" t="s">
        <v>1369</v>
      </c>
      <c r="C254" s="181" t="s">
        <v>1370</v>
      </c>
      <c r="D254" s="327"/>
      <c r="E254" s="100"/>
      <c r="F254" s="100" t="s">
        <v>738</v>
      </c>
      <c r="G254" s="100"/>
      <c r="H254" s="100"/>
      <c r="I254" s="168"/>
      <c r="J254" s="168"/>
      <c r="K254" s="168"/>
      <c r="L254" s="115"/>
      <c r="M254" s="112"/>
      <c r="N254" s="113"/>
      <c r="O254" s="114"/>
      <c r="P254" s="355"/>
      <c r="Q254" s="368"/>
      <c r="R254" s="368"/>
      <c r="S254" s="112"/>
      <c r="T254" s="381"/>
      <c r="U254" s="402"/>
      <c r="V254" s="112"/>
      <c r="W254" s="233"/>
      <c r="X254" s="233"/>
    </row>
    <row r="255" spans="1:24" ht="11.25" customHeight="1" x14ac:dyDescent="0.25">
      <c r="A255" s="181" t="s">
        <v>1370</v>
      </c>
      <c r="B255" s="181" t="s">
        <v>1369</v>
      </c>
      <c r="C255" s="181" t="s">
        <v>1370</v>
      </c>
      <c r="D255" s="327"/>
      <c r="E255" s="100"/>
      <c r="F255" s="100"/>
      <c r="G255" s="100" t="s">
        <v>1308</v>
      </c>
      <c r="H255" s="100"/>
      <c r="I255" s="168"/>
      <c r="J255" s="168"/>
      <c r="K255" s="168"/>
      <c r="L255" s="115">
        <v>0</v>
      </c>
      <c r="M255" s="112">
        <v>0</v>
      </c>
      <c r="N255" s="113"/>
      <c r="O255" s="114"/>
      <c r="P255" s="355">
        <v>6279</v>
      </c>
      <c r="Q255" s="368">
        <v>6279</v>
      </c>
      <c r="R255" s="368"/>
      <c r="S255" s="112">
        <f t="shared" ref="S255:S267" si="44">P255-Q255</f>
        <v>0</v>
      </c>
      <c r="T255" s="381">
        <v>5700</v>
      </c>
      <c r="U255" s="402">
        <v>44564</v>
      </c>
      <c r="V255" s="112"/>
      <c r="W255" s="233">
        <v>6279</v>
      </c>
      <c r="X255" s="233"/>
    </row>
    <row r="256" spans="1:24" ht="11.25" customHeight="1" x14ac:dyDescent="0.25">
      <c r="A256" s="181" t="s">
        <v>1370</v>
      </c>
      <c r="B256" s="181" t="s">
        <v>1369</v>
      </c>
      <c r="C256" s="181" t="s">
        <v>1370</v>
      </c>
      <c r="D256" s="327"/>
      <c r="E256" s="100"/>
      <c r="F256" s="100"/>
      <c r="G256" s="101" t="s">
        <v>739</v>
      </c>
      <c r="H256" s="100"/>
      <c r="I256" s="168"/>
      <c r="J256" s="168"/>
      <c r="K256" s="168">
        <v>0</v>
      </c>
      <c r="L256" s="115">
        <v>0</v>
      </c>
      <c r="M256" s="112">
        <v>0</v>
      </c>
      <c r="N256" s="113">
        <f t="shared" si="33"/>
        <v>0</v>
      </c>
      <c r="O256" s="114" t="str">
        <f t="shared" si="34"/>
        <v>---</v>
      </c>
      <c r="P256" s="355">
        <v>0</v>
      </c>
      <c r="Q256" s="368">
        <v>0</v>
      </c>
      <c r="R256" s="398"/>
      <c r="S256" s="112">
        <f t="shared" si="44"/>
        <v>0</v>
      </c>
      <c r="T256" s="381">
        <v>0</v>
      </c>
      <c r="U256" s="402">
        <v>44564</v>
      </c>
      <c r="V256" s="112">
        <f>Q256-T256</f>
        <v>0</v>
      </c>
      <c r="W256" s="233">
        <v>0</v>
      </c>
      <c r="X256" s="233">
        <f>T256-W256</f>
        <v>0</v>
      </c>
    </row>
    <row r="257" spans="1:24" ht="11.25" customHeight="1" x14ac:dyDescent="0.25">
      <c r="A257" s="181" t="s">
        <v>1370</v>
      </c>
      <c r="B257" s="181" t="s">
        <v>1369</v>
      </c>
      <c r="C257" s="181" t="s">
        <v>1370</v>
      </c>
      <c r="D257" s="327"/>
      <c r="E257" s="100"/>
      <c r="F257" s="100"/>
      <c r="G257" s="101" t="s">
        <v>740</v>
      </c>
      <c r="H257" s="100"/>
      <c r="I257" s="168">
        <v>2967.58</v>
      </c>
      <c r="J257" s="168">
        <v>5398.81</v>
      </c>
      <c r="K257" s="168">
        <v>3565.63</v>
      </c>
      <c r="L257" s="115">
        <v>1904.85</v>
      </c>
      <c r="M257" s="112">
        <v>4500</v>
      </c>
      <c r="N257" s="113">
        <f t="shared" si="33"/>
        <v>2595.15</v>
      </c>
      <c r="O257" s="114">
        <f t="shared" si="34"/>
        <v>0.42329999999999995</v>
      </c>
      <c r="P257" s="355">
        <v>4500</v>
      </c>
      <c r="Q257" s="368">
        <v>4500</v>
      </c>
      <c r="R257" s="368"/>
      <c r="S257" s="112">
        <f t="shared" si="44"/>
        <v>0</v>
      </c>
      <c r="T257" s="381">
        <v>4000</v>
      </c>
      <c r="U257" s="402">
        <v>44564</v>
      </c>
      <c r="V257" s="112">
        <f>Q257-T257</f>
        <v>500</v>
      </c>
      <c r="W257" s="233">
        <v>4500</v>
      </c>
      <c r="X257" s="233">
        <f>T257-W257</f>
        <v>-500</v>
      </c>
    </row>
    <row r="258" spans="1:24" ht="11.25" customHeight="1" x14ac:dyDescent="0.25">
      <c r="A258" s="181" t="s">
        <v>1370</v>
      </c>
      <c r="B258" s="181" t="s">
        <v>1369</v>
      </c>
      <c r="C258" s="181" t="s">
        <v>1370</v>
      </c>
      <c r="D258" s="327"/>
      <c r="E258" s="100"/>
      <c r="F258" s="100"/>
      <c r="G258" s="101" t="s">
        <v>741</v>
      </c>
      <c r="H258" s="100"/>
      <c r="I258" s="168"/>
      <c r="J258" s="168"/>
      <c r="K258" s="168">
        <v>0</v>
      </c>
      <c r="L258" s="115">
        <v>0</v>
      </c>
      <c r="M258" s="112">
        <v>0</v>
      </c>
      <c r="N258" s="113">
        <f t="shared" si="33"/>
        <v>0</v>
      </c>
      <c r="O258" s="114" t="str">
        <f t="shared" si="34"/>
        <v>---</v>
      </c>
      <c r="P258" s="355">
        <v>0</v>
      </c>
      <c r="Q258" s="368">
        <v>0</v>
      </c>
      <c r="R258" s="368"/>
      <c r="S258" s="112">
        <f t="shared" si="44"/>
        <v>0</v>
      </c>
      <c r="T258" s="381">
        <v>0</v>
      </c>
      <c r="U258" s="402">
        <v>44564</v>
      </c>
      <c r="V258" s="112">
        <f>Q258-T258</f>
        <v>0</v>
      </c>
      <c r="W258" s="233">
        <v>0</v>
      </c>
      <c r="X258" s="233">
        <f>T258-W258</f>
        <v>0</v>
      </c>
    </row>
    <row r="259" spans="1:24" ht="11.25" customHeight="1" x14ac:dyDescent="0.25">
      <c r="A259" s="181" t="s">
        <v>1370</v>
      </c>
      <c r="B259" s="181" t="s">
        <v>1369</v>
      </c>
      <c r="C259" s="181" t="s">
        <v>1370</v>
      </c>
      <c r="D259" s="327"/>
      <c r="E259" s="100"/>
      <c r="F259" s="100"/>
      <c r="G259" s="101" t="s">
        <v>1251</v>
      </c>
      <c r="H259" s="100"/>
      <c r="I259" s="168">
        <v>5408.91</v>
      </c>
      <c r="J259" s="168">
        <v>2264.4499999999998</v>
      </c>
      <c r="K259" s="168">
        <v>2478.7399999999998</v>
      </c>
      <c r="L259" s="115">
        <v>3402.89</v>
      </c>
      <c r="M259" s="112">
        <v>4000</v>
      </c>
      <c r="N259" s="113">
        <f t="shared" si="33"/>
        <v>597.11000000000013</v>
      </c>
      <c r="O259" s="114">
        <f t="shared" si="34"/>
        <v>0.85072249999999994</v>
      </c>
      <c r="P259" s="355">
        <v>4000</v>
      </c>
      <c r="Q259" s="368">
        <v>4000</v>
      </c>
      <c r="R259" s="368"/>
      <c r="S259" s="112">
        <f t="shared" si="44"/>
        <v>0</v>
      </c>
      <c r="T259" s="381">
        <v>4000</v>
      </c>
      <c r="U259" s="402">
        <v>44564</v>
      </c>
      <c r="V259" s="112">
        <f>Q259-T259</f>
        <v>0</v>
      </c>
      <c r="W259" s="233">
        <v>4000</v>
      </c>
      <c r="X259" s="233">
        <f>T259-W259</f>
        <v>0</v>
      </c>
    </row>
    <row r="260" spans="1:24" ht="11.25" customHeight="1" x14ac:dyDescent="0.25">
      <c r="A260" s="181" t="s">
        <v>1370</v>
      </c>
      <c r="B260" s="181" t="s">
        <v>1369</v>
      </c>
      <c r="C260" s="181" t="s">
        <v>1370</v>
      </c>
      <c r="D260" s="327"/>
      <c r="E260" s="100"/>
      <c r="F260" s="100"/>
      <c r="G260" s="101" t="s">
        <v>742</v>
      </c>
      <c r="H260" s="100"/>
      <c r="I260" s="168">
        <v>5899.12</v>
      </c>
      <c r="J260" s="168">
        <v>10457.81</v>
      </c>
      <c r="K260" s="168">
        <v>9541.83</v>
      </c>
      <c r="L260" s="115">
        <v>8397.68</v>
      </c>
      <c r="M260" s="112">
        <v>10000</v>
      </c>
      <c r="N260" s="113">
        <f t="shared" si="33"/>
        <v>1602.3199999999997</v>
      </c>
      <c r="O260" s="114">
        <f t="shared" si="34"/>
        <v>0.83976800000000007</v>
      </c>
      <c r="P260" s="355">
        <v>10000</v>
      </c>
      <c r="Q260" s="368">
        <v>10000</v>
      </c>
      <c r="R260" s="368"/>
      <c r="S260" s="112">
        <f t="shared" si="44"/>
        <v>0</v>
      </c>
      <c r="T260" s="381">
        <v>6000</v>
      </c>
      <c r="U260" s="402">
        <v>44564</v>
      </c>
      <c r="V260" s="112">
        <f>Q260-T260</f>
        <v>4000</v>
      </c>
      <c r="W260" s="233">
        <v>10000</v>
      </c>
      <c r="X260" s="233">
        <f>T260-W260</f>
        <v>-4000</v>
      </c>
    </row>
    <row r="261" spans="1:24" ht="11.25" customHeight="1" x14ac:dyDescent="0.25">
      <c r="A261" s="181" t="s">
        <v>1370</v>
      </c>
      <c r="B261" s="181" t="s">
        <v>1369</v>
      </c>
      <c r="C261" s="181" t="s">
        <v>1370</v>
      </c>
      <c r="D261" s="327"/>
      <c r="E261" s="100"/>
      <c r="F261" s="100"/>
      <c r="G261" s="101" t="s">
        <v>1348</v>
      </c>
      <c r="H261" s="100"/>
      <c r="I261" s="168">
        <v>6400</v>
      </c>
      <c r="J261" s="168">
        <v>6400</v>
      </c>
      <c r="K261" s="168">
        <v>7065</v>
      </c>
      <c r="L261" s="115">
        <v>7040</v>
      </c>
      <c r="M261" s="112">
        <v>7040</v>
      </c>
      <c r="N261" s="113">
        <f t="shared" si="33"/>
        <v>0</v>
      </c>
      <c r="O261" s="114">
        <f t="shared" si="34"/>
        <v>1</v>
      </c>
      <c r="P261" s="355">
        <v>7351</v>
      </c>
      <c r="Q261" s="368">
        <v>7351</v>
      </c>
      <c r="R261" s="368"/>
      <c r="S261" s="112">
        <f t="shared" si="44"/>
        <v>0</v>
      </c>
      <c r="T261" s="381">
        <v>7350</v>
      </c>
      <c r="U261" s="402">
        <v>44564</v>
      </c>
      <c r="V261" s="112">
        <f>Q261-T261</f>
        <v>1</v>
      </c>
      <c r="W261" s="233">
        <v>7351</v>
      </c>
      <c r="X261" s="233">
        <f>T261-W261</f>
        <v>-1</v>
      </c>
    </row>
    <row r="262" spans="1:24" ht="11.25" customHeight="1" x14ac:dyDescent="0.25">
      <c r="A262" s="181" t="s">
        <v>1370</v>
      </c>
      <c r="B262" s="181" t="s">
        <v>1369</v>
      </c>
      <c r="C262" s="181" t="s">
        <v>1370</v>
      </c>
      <c r="D262" s="327"/>
      <c r="E262" s="100"/>
      <c r="F262" s="100"/>
      <c r="G262" s="297" t="s">
        <v>694</v>
      </c>
      <c r="H262" s="296"/>
      <c r="I262" s="295"/>
      <c r="J262" s="295"/>
      <c r="K262" s="167"/>
      <c r="L262" s="115"/>
      <c r="M262" s="233"/>
      <c r="N262" s="113"/>
      <c r="O262" s="114"/>
      <c r="P262" s="355">
        <v>0</v>
      </c>
      <c r="Q262" s="368">
        <v>0</v>
      </c>
      <c r="R262" s="368"/>
      <c r="S262" s="112">
        <f t="shared" ref="S262:S266" si="45">P262-Q262</f>
        <v>0</v>
      </c>
      <c r="T262" s="381">
        <v>0</v>
      </c>
      <c r="U262" s="402">
        <v>44564</v>
      </c>
      <c r="V262" s="112">
        <f>Q262-T262</f>
        <v>0</v>
      </c>
      <c r="W262" s="233">
        <v>0</v>
      </c>
      <c r="X262" s="233">
        <f>T262-W262</f>
        <v>0</v>
      </c>
    </row>
    <row r="263" spans="1:24" ht="11.25" customHeight="1" x14ac:dyDescent="0.25">
      <c r="A263" s="181" t="s">
        <v>1370</v>
      </c>
      <c r="B263" s="181" t="s">
        <v>1369</v>
      </c>
      <c r="C263" s="181" t="s">
        <v>1370</v>
      </c>
      <c r="D263" s="327"/>
      <c r="E263" s="100"/>
      <c r="F263" s="100"/>
      <c r="G263" s="297" t="s">
        <v>695</v>
      </c>
      <c r="H263" s="296"/>
      <c r="I263" s="295"/>
      <c r="J263" s="295"/>
      <c r="K263" s="167"/>
      <c r="L263" s="115"/>
      <c r="M263" s="233"/>
      <c r="N263" s="113"/>
      <c r="O263" s="114"/>
      <c r="P263" s="355">
        <v>0</v>
      </c>
      <c r="Q263" s="368">
        <v>0</v>
      </c>
      <c r="R263" s="368"/>
      <c r="S263" s="112">
        <f t="shared" si="45"/>
        <v>0</v>
      </c>
      <c r="T263" s="381">
        <v>0</v>
      </c>
      <c r="U263" s="402">
        <v>44564</v>
      </c>
      <c r="V263" s="112">
        <f>Q263-T263</f>
        <v>0</v>
      </c>
      <c r="W263" s="233">
        <v>0</v>
      </c>
      <c r="X263" s="233">
        <f>T263-W263</f>
        <v>0</v>
      </c>
    </row>
    <row r="264" spans="1:24" ht="11.25" customHeight="1" x14ac:dyDescent="0.25">
      <c r="A264" s="181" t="s">
        <v>1370</v>
      </c>
      <c r="B264" s="181" t="s">
        <v>1369</v>
      </c>
      <c r="C264" s="181" t="s">
        <v>1370</v>
      </c>
      <c r="D264" s="327"/>
      <c r="E264" s="100"/>
      <c r="F264" s="100"/>
      <c r="G264" s="297" t="s">
        <v>696</v>
      </c>
      <c r="H264" s="296"/>
      <c r="I264" s="295"/>
      <c r="J264" s="295"/>
      <c r="K264" s="167"/>
      <c r="L264" s="115"/>
      <c r="M264" s="233"/>
      <c r="N264" s="113"/>
      <c r="O264" s="114"/>
      <c r="P264" s="355">
        <v>0</v>
      </c>
      <c r="Q264" s="368">
        <v>0</v>
      </c>
      <c r="R264" s="368"/>
      <c r="S264" s="112">
        <f t="shared" si="45"/>
        <v>0</v>
      </c>
      <c r="T264" s="381">
        <v>0</v>
      </c>
      <c r="U264" s="402">
        <v>44564</v>
      </c>
      <c r="V264" s="112">
        <f>Q264-T264</f>
        <v>0</v>
      </c>
      <c r="W264" s="233">
        <v>0</v>
      </c>
      <c r="X264" s="233">
        <f>T264-W264</f>
        <v>0</v>
      </c>
    </row>
    <row r="265" spans="1:24" ht="11.25" customHeight="1" x14ac:dyDescent="0.25">
      <c r="A265" s="181" t="s">
        <v>1370</v>
      </c>
      <c r="B265" s="181" t="s">
        <v>1369</v>
      </c>
      <c r="C265" s="181" t="s">
        <v>1370</v>
      </c>
      <c r="D265" s="327"/>
      <c r="E265" s="100"/>
      <c r="F265" s="100"/>
      <c r="G265" s="297" t="s">
        <v>1133</v>
      </c>
      <c r="H265" s="296"/>
      <c r="I265" s="295"/>
      <c r="J265" s="295"/>
      <c r="K265" s="167"/>
      <c r="L265" s="115"/>
      <c r="M265" s="233"/>
      <c r="N265" s="113"/>
      <c r="O265" s="114"/>
      <c r="P265" s="355">
        <v>1043</v>
      </c>
      <c r="Q265" s="368">
        <v>1043</v>
      </c>
      <c r="R265" s="368"/>
      <c r="S265" s="112">
        <f t="shared" si="45"/>
        <v>0</v>
      </c>
      <c r="T265" s="381">
        <f>('Formula variables'!$D$8)*(SUM(T255+T261))</f>
        <v>998.32499999999993</v>
      </c>
      <c r="U265" s="402">
        <v>44564</v>
      </c>
      <c r="V265" s="112">
        <f>Q265-T265</f>
        <v>44.675000000000068</v>
      </c>
      <c r="W265" s="233">
        <v>1043</v>
      </c>
      <c r="X265" s="233">
        <f>T265-W265</f>
        <v>-44.675000000000068</v>
      </c>
    </row>
    <row r="266" spans="1:24" ht="11.25" customHeight="1" x14ac:dyDescent="0.25">
      <c r="A266" s="181" t="s">
        <v>1370</v>
      </c>
      <c r="B266" s="181" t="s">
        <v>1369</v>
      </c>
      <c r="C266" s="181" t="s">
        <v>1370</v>
      </c>
      <c r="D266" s="327"/>
      <c r="E266" s="100"/>
      <c r="F266" s="100"/>
      <c r="G266" s="297" t="s">
        <v>697</v>
      </c>
      <c r="H266" s="296"/>
      <c r="I266" s="295"/>
      <c r="J266" s="295"/>
      <c r="K266" s="167"/>
      <c r="L266" s="115"/>
      <c r="M266" s="233"/>
      <c r="N266" s="113"/>
      <c r="O266" s="114"/>
      <c r="P266" s="355">
        <v>0</v>
      </c>
      <c r="Q266" s="368">
        <v>0</v>
      </c>
      <c r="R266" s="368"/>
      <c r="S266" s="112">
        <f t="shared" si="45"/>
        <v>0</v>
      </c>
      <c r="T266" s="381">
        <v>0</v>
      </c>
      <c r="U266" s="402">
        <v>44564</v>
      </c>
      <c r="V266" s="112">
        <f>Q266-T266</f>
        <v>0</v>
      </c>
      <c r="W266" s="233">
        <v>0</v>
      </c>
      <c r="X266" s="233">
        <f>T266-W266</f>
        <v>0</v>
      </c>
    </row>
    <row r="267" spans="1:24" ht="11.25" customHeight="1" x14ac:dyDescent="0.25">
      <c r="A267" s="181" t="s">
        <v>1370</v>
      </c>
      <c r="B267" s="181" t="s">
        <v>1369</v>
      </c>
      <c r="C267" s="181" t="s">
        <v>1370</v>
      </c>
      <c r="D267" s="327"/>
      <c r="E267" s="100"/>
      <c r="F267" s="100"/>
      <c r="G267" s="101" t="s">
        <v>743</v>
      </c>
      <c r="H267" s="100"/>
      <c r="I267" s="168">
        <v>790.5</v>
      </c>
      <c r="J267" s="168">
        <v>688.78</v>
      </c>
      <c r="K267" s="168">
        <v>340.68</v>
      </c>
      <c r="L267" s="115">
        <v>750.94</v>
      </c>
      <c r="M267" s="112">
        <v>850</v>
      </c>
      <c r="N267" s="113">
        <f t="shared" si="33"/>
        <v>99.059999999999945</v>
      </c>
      <c r="O267" s="114">
        <f t="shared" si="34"/>
        <v>0.88345882352941185</v>
      </c>
      <c r="P267" s="355">
        <v>1200</v>
      </c>
      <c r="Q267" s="368">
        <v>1200</v>
      </c>
      <c r="R267" s="368"/>
      <c r="S267" s="112">
        <f t="shared" si="44"/>
        <v>0</v>
      </c>
      <c r="T267" s="381">
        <v>800</v>
      </c>
      <c r="U267" s="402">
        <v>44564</v>
      </c>
      <c r="V267" s="112">
        <f>Q267-T267</f>
        <v>400</v>
      </c>
      <c r="W267" s="233">
        <v>1200</v>
      </c>
      <c r="X267" s="233">
        <f>T267-W267</f>
        <v>-400</v>
      </c>
    </row>
    <row r="268" spans="1:24" ht="11.25" customHeight="1" x14ac:dyDescent="0.25">
      <c r="A268" s="181" t="s">
        <v>1370</v>
      </c>
      <c r="B268" s="181" t="s">
        <v>1369</v>
      </c>
      <c r="C268" s="181" t="s">
        <v>1370</v>
      </c>
      <c r="D268" s="327"/>
      <c r="E268" s="100"/>
      <c r="F268" s="100"/>
      <c r="G268" s="101" t="s">
        <v>744</v>
      </c>
      <c r="H268" s="100"/>
      <c r="I268" s="168">
        <v>1108</v>
      </c>
      <c r="J268" s="168">
        <v>1020</v>
      </c>
      <c r="K268" s="168">
        <v>1020</v>
      </c>
      <c r="L268" s="115">
        <v>285</v>
      </c>
      <c r="M268" s="112">
        <v>1120</v>
      </c>
      <c r="N268" s="113">
        <f t="shared" si="33"/>
        <v>835</v>
      </c>
      <c r="O268" s="114">
        <f t="shared" si="34"/>
        <v>0.2544642857142857</v>
      </c>
      <c r="P268" s="355">
        <v>1120</v>
      </c>
      <c r="Q268" s="368">
        <v>1120</v>
      </c>
      <c r="R268" s="368"/>
      <c r="S268" s="112">
        <f>P268-Q268</f>
        <v>0</v>
      </c>
      <c r="T268" s="381">
        <v>1120</v>
      </c>
      <c r="U268" s="402">
        <v>44564</v>
      </c>
      <c r="V268" s="112">
        <f>Q268-T268</f>
        <v>0</v>
      </c>
      <c r="W268" s="233">
        <v>1120</v>
      </c>
      <c r="X268" s="233">
        <f>T268-W268</f>
        <v>0</v>
      </c>
    </row>
    <row r="269" spans="1:24" ht="11.25" customHeight="1" x14ac:dyDescent="0.25">
      <c r="A269" s="181" t="s">
        <v>1394</v>
      </c>
      <c r="B269" s="181" t="s">
        <v>1369</v>
      </c>
      <c r="C269" s="181" t="s">
        <v>1371</v>
      </c>
      <c r="D269" s="327"/>
      <c r="E269" s="100"/>
      <c r="F269" s="100" t="s">
        <v>745</v>
      </c>
      <c r="G269" s="100"/>
      <c r="H269" s="100"/>
      <c r="I269" s="335">
        <f>SUM(I254:I268)</f>
        <v>22574.11</v>
      </c>
      <c r="J269" s="335">
        <f>SUM(J254:J268)</f>
        <v>26229.85</v>
      </c>
      <c r="K269" s="335">
        <f>SUM(K254:K268)</f>
        <v>24011.88</v>
      </c>
      <c r="L269" s="331">
        <f>SUM(L254:L268)</f>
        <v>21781.359999999997</v>
      </c>
      <c r="M269" s="332">
        <f>SUM(M254:M268)</f>
        <v>27510</v>
      </c>
      <c r="N269" s="333">
        <f t="shared" si="33"/>
        <v>5728.6400000000031</v>
      </c>
      <c r="O269" s="334">
        <f t="shared" si="34"/>
        <v>0.79176154125772435</v>
      </c>
      <c r="P269" s="357">
        <f>SUM(P254:P268)</f>
        <v>35493</v>
      </c>
      <c r="Q269" s="370">
        <f>SUM(Q254:Q268)</f>
        <v>35493</v>
      </c>
      <c r="R269" s="138"/>
      <c r="S269" s="332">
        <f>P269-Q269</f>
        <v>0</v>
      </c>
      <c r="T269" s="383">
        <f>SUM(T254:T268)</f>
        <v>29968.325000000001</v>
      </c>
      <c r="U269" s="402">
        <v>44564</v>
      </c>
      <c r="V269" s="332">
        <f>Q269-T269</f>
        <v>5524.6749999999993</v>
      </c>
      <c r="W269" s="332">
        <f>SUM(W254:W268)</f>
        <v>35493</v>
      </c>
      <c r="X269" s="332">
        <f>T269-W269</f>
        <v>-5524.6749999999993</v>
      </c>
    </row>
    <row r="270" spans="1:24" ht="11.25" customHeight="1" x14ac:dyDescent="0.25">
      <c r="A270" s="181" t="s">
        <v>1370</v>
      </c>
      <c r="B270" s="181" t="s">
        <v>1370</v>
      </c>
      <c r="C270" s="181" t="s">
        <v>1371</v>
      </c>
      <c r="D270" s="327"/>
      <c r="E270" s="416" t="s">
        <v>746</v>
      </c>
      <c r="F270" s="100"/>
      <c r="G270" s="100"/>
      <c r="H270" s="100"/>
      <c r="I270" s="165">
        <f>SUM(I253, I269)</f>
        <v>86038.069999999992</v>
      </c>
      <c r="J270" s="165">
        <f>SUM(J253, J269)</f>
        <v>90836.68</v>
      </c>
      <c r="K270" s="165">
        <f>SUM(K253, K269)</f>
        <v>82194.789999999994</v>
      </c>
      <c r="L270" s="106">
        <f>SUM(L253, L269)</f>
        <v>76970.03</v>
      </c>
      <c r="M270" s="107">
        <f>SUM(M253, M269)</f>
        <v>97550</v>
      </c>
      <c r="N270" s="257">
        <f t="shared" si="33"/>
        <v>20579.97</v>
      </c>
      <c r="O270" s="258">
        <f t="shared" si="34"/>
        <v>0.78903157355202458</v>
      </c>
      <c r="P270" s="356">
        <f>SUM(P253, P269)</f>
        <v>110450</v>
      </c>
      <c r="Q270" s="369">
        <f>SUM(Q253, Q269)</f>
        <v>107895</v>
      </c>
      <c r="R270" s="138"/>
      <c r="S270" s="107">
        <f>P270-Q270</f>
        <v>2555</v>
      </c>
      <c r="T270" s="382">
        <f>SUM(T253, T269)</f>
        <v>100530.325</v>
      </c>
      <c r="U270" s="402">
        <v>44564</v>
      </c>
      <c r="V270" s="107">
        <f>Q270-T270</f>
        <v>7364.6750000000029</v>
      </c>
      <c r="W270" s="107">
        <f>SUM(W253, W269)</f>
        <v>107895</v>
      </c>
      <c r="X270" s="107">
        <f>T270-W270</f>
        <v>-7364.6750000000029</v>
      </c>
    </row>
    <row r="271" spans="1:24" ht="11.25" customHeight="1" x14ac:dyDescent="0.25">
      <c r="A271" s="181" t="s">
        <v>1370</v>
      </c>
      <c r="B271" s="181" t="s">
        <v>1370</v>
      </c>
      <c r="C271" s="181" t="s">
        <v>1420</v>
      </c>
      <c r="D271" s="327"/>
      <c r="E271" s="100"/>
      <c r="F271" s="100"/>
      <c r="G271" s="100"/>
      <c r="H271" s="100"/>
      <c r="I271" s="168"/>
      <c r="J271" s="168"/>
      <c r="K271" s="168"/>
      <c r="L271" s="115"/>
      <c r="M271" s="112"/>
      <c r="N271" s="113"/>
      <c r="O271" s="114"/>
      <c r="P271" s="233"/>
      <c r="Q271" s="233"/>
      <c r="R271" s="233"/>
      <c r="S271" s="112"/>
      <c r="T271" s="233"/>
      <c r="U271" s="104"/>
      <c r="V271" s="112"/>
      <c r="W271" s="233"/>
      <c r="X271" s="233"/>
    </row>
    <row r="272" spans="1:24" ht="11.25" customHeight="1" x14ac:dyDescent="0.25">
      <c r="A272" s="181" t="s">
        <v>1370</v>
      </c>
      <c r="B272" s="181" t="s">
        <v>40</v>
      </c>
      <c r="C272" s="181" t="s">
        <v>1370</v>
      </c>
      <c r="D272" s="327"/>
      <c r="E272" s="100" t="s">
        <v>747</v>
      </c>
      <c r="F272" s="100"/>
      <c r="G272" s="100"/>
      <c r="H272" s="100"/>
      <c r="I272" s="168"/>
      <c r="J272" s="168"/>
      <c r="K272" s="168"/>
      <c r="L272" s="115"/>
      <c r="M272" s="124"/>
      <c r="N272" s="113"/>
      <c r="O272" s="114"/>
      <c r="P272" s="355"/>
      <c r="Q272" s="368"/>
      <c r="R272" s="368"/>
      <c r="S272" s="112"/>
      <c r="T272" s="381"/>
      <c r="U272" s="402"/>
      <c r="V272" s="112"/>
      <c r="W272" s="233"/>
      <c r="X272" s="233"/>
    </row>
    <row r="273" spans="1:24" ht="11.25" customHeight="1" x14ac:dyDescent="0.25">
      <c r="A273" s="181" t="s">
        <v>1370</v>
      </c>
      <c r="B273" s="181" t="s">
        <v>40</v>
      </c>
      <c r="C273" s="181" t="s">
        <v>1370</v>
      </c>
      <c r="D273" s="327"/>
      <c r="E273" s="100"/>
      <c r="F273" s="100" t="s">
        <v>748</v>
      </c>
      <c r="G273" s="100"/>
      <c r="H273" s="100"/>
      <c r="I273" s="168"/>
      <c r="J273" s="168"/>
      <c r="K273" s="168"/>
      <c r="L273" s="115"/>
      <c r="M273" s="124"/>
      <c r="N273" s="113"/>
      <c r="O273" s="114"/>
      <c r="P273" s="355"/>
      <c r="Q273" s="368"/>
      <c r="R273" s="368"/>
      <c r="S273" s="112"/>
      <c r="T273" s="381"/>
      <c r="U273" s="402"/>
      <c r="V273" s="112"/>
      <c r="W273" s="233"/>
      <c r="X273" s="233"/>
    </row>
    <row r="274" spans="1:24" ht="11.25" customHeight="1" x14ac:dyDescent="0.25">
      <c r="A274" s="181" t="s">
        <v>1370</v>
      </c>
      <c r="B274" s="181" t="s">
        <v>40</v>
      </c>
      <c r="C274" s="181" t="s">
        <v>1370</v>
      </c>
      <c r="D274" s="327"/>
      <c r="E274" s="100"/>
      <c r="F274" s="100"/>
      <c r="G274" s="101" t="s">
        <v>749</v>
      </c>
      <c r="H274" s="100"/>
      <c r="I274" s="168">
        <v>40</v>
      </c>
      <c r="J274" s="168">
        <v>132</v>
      </c>
      <c r="K274" s="168">
        <v>120</v>
      </c>
      <c r="L274" s="115">
        <v>80</v>
      </c>
      <c r="M274" s="233">
        <v>400</v>
      </c>
      <c r="N274" s="113">
        <f t="shared" si="33"/>
        <v>320</v>
      </c>
      <c r="O274" s="114">
        <f t="shared" si="34"/>
        <v>0.2</v>
      </c>
      <c r="P274" s="355">
        <v>400</v>
      </c>
      <c r="Q274" s="368">
        <v>400</v>
      </c>
      <c r="R274" s="368"/>
      <c r="S274" s="112">
        <f t="shared" ref="S274:S277" si="46">P274-Q274</f>
        <v>0</v>
      </c>
      <c r="T274" s="381">
        <v>400</v>
      </c>
      <c r="U274" s="402">
        <v>44509</v>
      </c>
      <c r="V274" s="112">
        <f>Q274-T274</f>
        <v>0</v>
      </c>
      <c r="W274" s="233">
        <v>400</v>
      </c>
      <c r="X274" s="233">
        <f>T274-W274</f>
        <v>0</v>
      </c>
    </row>
    <row r="275" spans="1:24" ht="11.25" customHeight="1" x14ac:dyDescent="0.25">
      <c r="A275" s="181" t="s">
        <v>1370</v>
      </c>
      <c r="B275" s="181" t="s">
        <v>40</v>
      </c>
      <c r="C275" s="181" t="s">
        <v>1370</v>
      </c>
      <c r="D275" s="327"/>
      <c r="E275" s="100"/>
      <c r="F275" s="100"/>
      <c r="G275" s="101" t="s">
        <v>750</v>
      </c>
      <c r="H275" s="100"/>
      <c r="I275" s="168">
        <v>3342.12</v>
      </c>
      <c r="J275" s="168">
        <v>7488.21</v>
      </c>
      <c r="K275" s="168">
        <v>400</v>
      </c>
      <c r="L275" s="115">
        <v>4102.5</v>
      </c>
      <c r="M275" s="233">
        <v>4000</v>
      </c>
      <c r="N275" s="113">
        <f t="shared" ref="N275:N366" si="47">M275-L275</f>
        <v>-102.5</v>
      </c>
      <c r="O275" s="114">
        <f t="shared" ref="O275:O366" si="48">IF((M275=0),"---",(L275/M275))</f>
        <v>1.025625</v>
      </c>
      <c r="P275" s="355">
        <v>5000</v>
      </c>
      <c r="Q275" s="368">
        <v>5000</v>
      </c>
      <c r="R275" s="368"/>
      <c r="S275" s="112">
        <f t="shared" si="46"/>
        <v>0</v>
      </c>
      <c r="T275" s="381">
        <v>4000</v>
      </c>
      <c r="U275" s="402">
        <v>44509</v>
      </c>
      <c r="V275" s="112">
        <f>Q275-T275</f>
        <v>1000</v>
      </c>
      <c r="W275" s="233">
        <v>5000</v>
      </c>
      <c r="X275" s="233">
        <f>T275-W275</f>
        <v>-1000</v>
      </c>
    </row>
    <row r="276" spans="1:24" ht="11.25" customHeight="1" x14ac:dyDescent="0.25">
      <c r="A276" s="181" t="s">
        <v>1370</v>
      </c>
      <c r="B276" s="181" t="s">
        <v>40</v>
      </c>
      <c r="C276" s="181" t="s">
        <v>1370</v>
      </c>
      <c r="D276" s="327"/>
      <c r="E276" s="100"/>
      <c r="F276" s="100"/>
      <c r="G276" s="101" t="s">
        <v>751</v>
      </c>
      <c r="H276" s="100"/>
      <c r="I276" s="168">
        <v>0</v>
      </c>
      <c r="J276" s="168">
        <v>0</v>
      </c>
      <c r="K276" s="168">
        <v>0</v>
      </c>
      <c r="L276" s="115">
        <v>0</v>
      </c>
      <c r="M276" s="233">
        <v>50</v>
      </c>
      <c r="N276" s="113">
        <f t="shared" si="47"/>
        <v>50</v>
      </c>
      <c r="O276" s="114">
        <f t="shared" si="48"/>
        <v>0</v>
      </c>
      <c r="P276" s="355">
        <v>50</v>
      </c>
      <c r="Q276" s="368">
        <v>50</v>
      </c>
      <c r="R276" s="368"/>
      <c r="S276" s="112">
        <f t="shared" si="46"/>
        <v>0</v>
      </c>
      <c r="T276" s="381">
        <v>50</v>
      </c>
      <c r="U276" s="402">
        <v>44509</v>
      </c>
      <c r="V276" s="112">
        <f>Q276-T276</f>
        <v>0</v>
      </c>
      <c r="W276" s="233">
        <v>50</v>
      </c>
      <c r="X276" s="233">
        <f>T276-W276</f>
        <v>0</v>
      </c>
    </row>
    <row r="277" spans="1:24" ht="11.25" customHeight="1" x14ac:dyDescent="0.25">
      <c r="A277" s="181" t="s">
        <v>1370</v>
      </c>
      <c r="B277" s="181" t="s">
        <v>40</v>
      </c>
      <c r="C277" s="181" t="s">
        <v>1370</v>
      </c>
      <c r="D277" s="327"/>
      <c r="E277" s="100"/>
      <c r="F277" s="100"/>
      <c r="G277" s="101" t="s">
        <v>752</v>
      </c>
      <c r="H277" s="100"/>
      <c r="I277" s="168">
        <v>18255</v>
      </c>
      <c r="J277" s="168">
        <v>17030</v>
      </c>
      <c r="K277" s="168">
        <v>11480</v>
      </c>
      <c r="L277" s="115">
        <v>11515</v>
      </c>
      <c r="M277" s="233">
        <v>19000</v>
      </c>
      <c r="N277" s="113">
        <f t="shared" si="47"/>
        <v>7485</v>
      </c>
      <c r="O277" s="114">
        <f t="shared" si="48"/>
        <v>0.6060526315789474</v>
      </c>
      <c r="P277" s="355">
        <v>25000</v>
      </c>
      <c r="Q277" s="368">
        <v>25000</v>
      </c>
      <c r="R277" s="368"/>
      <c r="S277" s="112">
        <f t="shared" si="46"/>
        <v>0</v>
      </c>
      <c r="T277" s="381">
        <v>22000</v>
      </c>
      <c r="U277" s="402">
        <v>44509</v>
      </c>
      <c r="V277" s="112">
        <f>Q277-T277</f>
        <v>3000</v>
      </c>
      <c r="W277" s="233">
        <v>25000</v>
      </c>
      <c r="X277" s="233">
        <f>T277-W277</f>
        <v>-3000</v>
      </c>
    </row>
    <row r="278" spans="1:24" ht="11.25" customHeight="1" x14ac:dyDescent="0.25">
      <c r="A278" s="181" t="s">
        <v>1370</v>
      </c>
      <c r="B278" s="181" t="s">
        <v>40</v>
      </c>
      <c r="C278" s="181" t="s">
        <v>1370</v>
      </c>
      <c r="D278" s="327"/>
      <c r="E278" s="100"/>
      <c r="F278" s="100"/>
      <c r="G278" s="101" t="s">
        <v>753</v>
      </c>
      <c r="H278" s="100"/>
      <c r="I278" s="168">
        <v>2000</v>
      </c>
      <c r="J278" s="168"/>
      <c r="K278" s="168">
        <v>0</v>
      </c>
      <c r="L278" s="115">
        <v>700</v>
      </c>
      <c r="M278" s="233">
        <v>0</v>
      </c>
      <c r="N278" s="113">
        <f>M278-L278</f>
        <v>-700</v>
      </c>
      <c r="O278" s="114" t="str">
        <f>IF((M278=0),"---",(L278/M278))</f>
        <v>---</v>
      </c>
      <c r="P278" s="355">
        <v>0</v>
      </c>
      <c r="Q278" s="368">
        <v>0</v>
      </c>
      <c r="R278" s="368"/>
      <c r="S278" s="116">
        <f>P278-Q278</f>
        <v>0</v>
      </c>
      <c r="T278" s="381">
        <v>0</v>
      </c>
      <c r="U278" s="402">
        <v>44509</v>
      </c>
      <c r="V278" s="112">
        <f>Q278-T278</f>
        <v>0</v>
      </c>
      <c r="W278" s="233">
        <v>0</v>
      </c>
      <c r="X278" s="233">
        <f>T278-W278</f>
        <v>0</v>
      </c>
    </row>
    <row r="279" spans="1:24" ht="11.25" customHeight="1" x14ac:dyDescent="0.25">
      <c r="A279" s="181" t="s">
        <v>1394</v>
      </c>
      <c r="B279" s="181" t="s">
        <v>40</v>
      </c>
      <c r="C279" s="181" t="s">
        <v>1371</v>
      </c>
      <c r="D279" s="327"/>
      <c r="E279" s="100"/>
      <c r="F279" s="100" t="s">
        <v>754</v>
      </c>
      <c r="G279" s="100"/>
      <c r="H279" s="100"/>
      <c r="I279" s="335">
        <f>SUM(I273:I278)</f>
        <v>23637.119999999999</v>
      </c>
      <c r="J279" s="335">
        <f>SUM(J273:J278)</f>
        <v>24650.21</v>
      </c>
      <c r="K279" s="335">
        <f>SUM(K273:K278)</f>
        <v>12000</v>
      </c>
      <c r="L279" s="331">
        <f>SUM(L273:L278)</f>
        <v>16397.5</v>
      </c>
      <c r="M279" s="332">
        <f>SUM(M273:M278)</f>
        <v>23450</v>
      </c>
      <c r="N279" s="333">
        <f t="shared" si="47"/>
        <v>7052.5</v>
      </c>
      <c r="O279" s="334">
        <f t="shared" si="48"/>
        <v>0.69925373134328361</v>
      </c>
      <c r="P279" s="357">
        <f>SUM(P273:P278)</f>
        <v>30450</v>
      </c>
      <c r="Q279" s="370">
        <f>SUM(Q273:Q278)</f>
        <v>30450</v>
      </c>
      <c r="R279" s="138"/>
      <c r="S279" s="332">
        <f>P279-Q279</f>
        <v>0</v>
      </c>
      <c r="T279" s="383">
        <f>SUM(T273:T278)</f>
        <v>26450</v>
      </c>
      <c r="U279" s="402">
        <v>44509</v>
      </c>
      <c r="V279" s="332">
        <f>Q279-T279</f>
        <v>4000</v>
      </c>
      <c r="W279" s="332">
        <f>SUM(W273:W278)</f>
        <v>30450</v>
      </c>
      <c r="X279" s="332">
        <f>T279-W279</f>
        <v>-4000</v>
      </c>
    </row>
    <row r="280" spans="1:24" ht="11.25" customHeight="1" x14ac:dyDescent="0.25">
      <c r="A280" s="181" t="s">
        <v>1370</v>
      </c>
      <c r="B280" s="181" t="s">
        <v>1370</v>
      </c>
      <c r="C280" s="181" t="s">
        <v>1371</v>
      </c>
      <c r="D280" s="327"/>
      <c r="E280" s="416" t="s">
        <v>755</v>
      </c>
      <c r="F280" s="100"/>
      <c r="G280" s="100"/>
      <c r="H280" s="100"/>
      <c r="I280" s="165">
        <f>SUM(I279)</f>
        <v>23637.119999999999</v>
      </c>
      <c r="J280" s="165">
        <f>SUM(J279)</f>
        <v>24650.21</v>
      </c>
      <c r="K280" s="165">
        <f>SUM(K279)</f>
        <v>12000</v>
      </c>
      <c r="L280" s="106">
        <f>SUM(L279)</f>
        <v>16397.5</v>
      </c>
      <c r="M280" s="107">
        <f>SUM(M279)</f>
        <v>23450</v>
      </c>
      <c r="N280" s="257">
        <f t="shared" si="47"/>
        <v>7052.5</v>
      </c>
      <c r="O280" s="258">
        <f t="shared" si="48"/>
        <v>0.69925373134328361</v>
      </c>
      <c r="P280" s="356">
        <f>SUM(P279)</f>
        <v>30450</v>
      </c>
      <c r="Q280" s="369">
        <f>SUM(Q279)</f>
        <v>30450</v>
      </c>
      <c r="R280" s="138"/>
      <c r="S280" s="107">
        <f>P280-Q280</f>
        <v>0</v>
      </c>
      <c r="T280" s="382">
        <f>SUM(T279)</f>
        <v>26450</v>
      </c>
      <c r="U280" s="402">
        <v>44509</v>
      </c>
      <c r="V280" s="107">
        <f>Q280-T280</f>
        <v>4000</v>
      </c>
      <c r="W280" s="107">
        <f>SUM(W279)</f>
        <v>30450</v>
      </c>
      <c r="X280" s="107">
        <f>T280-W280</f>
        <v>-4000</v>
      </c>
    </row>
    <row r="281" spans="1:24" ht="11.25" customHeight="1" x14ac:dyDescent="0.25">
      <c r="A281" s="181" t="s">
        <v>1370</v>
      </c>
      <c r="B281" s="181" t="s">
        <v>1370</v>
      </c>
      <c r="C281" s="181" t="s">
        <v>1420</v>
      </c>
      <c r="D281" s="327"/>
      <c r="E281" s="100"/>
      <c r="F281" s="100"/>
      <c r="G281" s="100"/>
      <c r="H281" s="100"/>
      <c r="I281" s="167"/>
      <c r="J281" s="167"/>
      <c r="K281" s="167"/>
      <c r="L281" s="111"/>
      <c r="M281" s="112"/>
      <c r="N281" s="113"/>
      <c r="O281" s="114"/>
      <c r="P281" s="112"/>
      <c r="Q281" s="112"/>
      <c r="R281" s="112"/>
      <c r="S281" s="112"/>
      <c r="T281" s="112"/>
      <c r="U281" s="104"/>
      <c r="V281" s="112"/>
      <c r="W281" s="112"/>
      <c r="X281" s="112"/>
    </row>
    <row r="282" spans="1:24" ht="11.25" customHeight="1" x14ac:dyDescent="0.25">
      <c r="A282" s="181" t="s">
        <v>1370</v>
      </c>
      <c r="B282" s="181" t="s">
        <v>1370</v>
      </c>
      <c r="C282" s="181" t="s">
        <v>1370</v>
      </c>
      <c r="D282" s="327"/>
      <c r="E282" s="100" t="s">
        <v>756</v>
      </c>
      <c r="F282" s="100"/>
      <c r="G282" s="100"/>
      <c r="H282" s="100"/>
      <c r="I282" s="167"/>
      <c r="J282" s="167"/>
      <c r="K282" s="167"/>
      <c r="L282" s="111"/>
      <c r="M282" s="112"/>
      <c r="N282" s="113"/>
      <c r="O282" s="114"/>
      <c r="P282" s="130"/>
      <c r="Q282" s="138"/>
      <c r="R282" s="138"/>
      <c r="S282" s="112"/>
      <c r="T282" s="144"/>
      <c r="U282" s="402"/>
      <c r="V282" s="112"/>
      <c r="W282" s="112"/>
      <c r="X282" s="112"/>
    </row>
    <row r="283" spans="1:24" ht="11.25" customHeight="1" x14ac:dyDescent="0.25">
      <c r="A283" s="181" t="s">
        <v>1370</v>
      </c>
      <c r="B283" s="181" t="s">
        <v>1369</v>
      </c>
      <c r="C283" s="181" t="s">
        <v>1370</v>
      </c>
      <c r="D283" s="327"/>
      <c r="E283" s="100"/>
      <c r="F283" s="100" t="s">
        <v>757</v>
      </c>
      <c r="G283" s="100"/>
      <c r="H283" s="100"/>
      <c r="I283" s="167"/>
      <c r="J283" s="167"/>
      <c r="K283" s="167"/>
      <c r="L283" s="111"/>
      <c r="M283" s="112"/>
      <c r="N283" s="113"/>
      <c r="O283" s="114"/>
      <c r="P283" s="130"/>
      <c r="Q283" s="138"/>
      <c r="R283" s="138"/>
      <c r="S283" s="112"/>
      <c r="T283" s="144"/>
      <c r="U283" s="402"/>
      <c r="V283" s="112"/>
      <c r="W283" s="112"/>
      <c r="X283" s="112"/>
    </row>
    <row r="284" spans="1:24" ht="11.25" customHeight="1" x14ac:dyDescent="0.25">
      <c r="A284" s="181" t="s">
        <v>1370</v>
      </c>
      <c r="B284" s="181" t="s">
        <v>1369</v>
      </c>
      <c r="C284" s="181" t="s">
        <v>1370</v>
      </c>
      <c r="D284" s="327"/>
      <c r="E284" s="100"/>
      <c r="F284" s="100"/>
      <c r="G284" s="101" t="s">
        <v>758</v>
      </c>
      <c r="H284" s="100"/>
      <c r="I284" s="168">
        <v>37093</v>
      </c>
      <c r="J284" s="168">
        <v>34062</v>
      </c>
      <c r="K284" s="168">
        <v>40768</v>
      </c>
      <c r="L284" s="115">
        <v>47546</v>
      </c>
      <c r="M284" s="233">
        <v>49776</v>
      </c>
      <c r="N284" s="113">
        <f t="shared" si="47"/>
        <v>2230</v>
      </c>
      <c r="O284" s="114">
        <f t="shared" si="48"/>
        <v>0.95519929283188687</v>
      </c>
      <c r="P284" s="355">
        <v>51140</v>
      </c>
      <c r="Q284" s="368">
        <v>51140</v>
      </c>
      <c r="R284" s="368"/>
      <c r="S284" s="116">
        <f>P284-Q284</f>
        <v>0</v>
      </c>
      <c r="T284" s="144">
        <v>51140</v>
      </c>
      <c r="U284" s="402">
        <v>44530</v>
      </c>
      <c r="V284" s="112">
        <f>Q284-T284</f>
        <v>0</v>
      </c>
      <c r="W284" s="233">
        <v>51140</v>
      </c>
      <c r="X284" s="233">
        <f>T284-W284</f>
        <v>0</v>
      </c>
    </row>
    <row r="285" spans="1:24" ht="11.25" customHeight="1" x14ac:dyDescent="0.25">
      <c r="A285" s="181" t="s">
        <v>1394</v>
      </c>
      <c r="B285" s="181" t="s">
        <v>1369</v>
      </c>
      <c r="C285" s="181" t="s">
        <v>1371</v>
      </c>
      <c r="D285" s="327"/>
      <c r="E285" s="100"/>
      <c r="F285" s="100" t="s">
        <v>759</v>
      </c>
      <c r="G285" s="100"/>
      <c r="H285" s="100"/>
      <c r="I285" s="335">
        <f>SUM(I283:I284)</f>
        <v>37093</v>
      </c>
      <c r="J285" s="335">
        <f>SUM(J283:J284)</f>
        <v>34062</v>
      </c>
      <c r="K285" s="335">
        <f>SUM(K283:K284)</f>
        <v>40768</v>
      </c>
      <c r="L285" s="331">
        <f>SUM(L283:L284)</f>
        <v>47546</v>
      </c>
      <c r="M285" s="332">
        <f>SUM(M283:M284)</f>
        <v>49776</v>
      </c>
      <c r="N285" s="333">
        <f t="shared" si="47"/>
        <v>2230</v>
      </c>
      <c r="O285" s="334">
        <f t="shared" si="48"/>
        <v>0.95519929283188687</v>
      </c>
      <c r="P285" s="357">
        <f>SUM(P283:P284)</f>
        <v>51140</v>
      </c>
      <c r="Q285" s="370">
        <f>SUM(Q283:Q284)</f>
        <v>51140</v>
      </c>
      <c r="R285" s="138"/>
      <c r="S285" s="332">
        <f>P285-Q285</f>
        <v>0</v>
      </c>
      <c r="T285" s="383">
        <v>65302</v>
      </c>
      <c r="U285" s="402">
        <v>44530</v>
      </c>
      <c r="V285" s="331">
        <f>Q285-T285</f>
        <v>-14162</v>
      </c>
      <c r="W285" s="332">
        <f>SUM(W283:W284)</f>
        <v>51140</v>
      </c>
      <c r="X285" s="332">
        <f>T285-W285</f>
        <v>14162</v>
      </c>
    </row>
    <row r="286" spans="1:24" ht="11.25" customHeight="1" x14ac:dyDescent="0.25">
      <c r="A286" s="181" t="s">
        <v>1370</v>
      </c>
      <c r="B286" s="181" t="s">
        <v>1370</v>
      </c>
      <c r="C286" s="181" t="s">
        <v>1371</v>
      </c>
      <c r="D286" s="327"/>
      <c r="E286" s="416" t="s">
        <v>760</v>
      </c>
      <c r="F286" s="100"/>
      <c r="G286" s="100"/>
      <c r="H286" s="100"/>
      <c r="I286" s="165">
        <f>SUM(I285)</f>
        <v>37093</v>
      </c>
      <c r="J286" s="165">
        <f>SUM(J285)</f>
        <v>34062</v>
      </c>
      <c r="K286" s="165">
        <f>SUM(K285)</f>
        <v>40768</v>
      </c>
      <c r="L286" s="106">
        <f>SUM(L285)</f>
        <v>47546</v>
      </c>
      <c r="M286" s="107">
        <f>SUM(M285)</f>
        <v>49776</v>
      </c>
      <c r="N286" s="257">
        <f t="shared" si="47"/>
        <v>2230</v>
      </c>
      <c r="O286" s="258">
        <f t="shared" si="48"/>
        <v>0.95519929283188687</v>
      </c>
      <c r="P286" s="356">
        <f>SUM(P285)</f>
        <v>51140</v>
      </c>
      <c r="Q286" s="369">
        <f>SUM(Q285)</f>
        <v>51140</v>
      </c>
      <c r="R286" s="138"/>
      <c r="S286" s="107">
        <f>P286-Q286</f>
        <v>0</v>
      </c>
      <c r="T286" s="382">
        <f>SUM(T285)</f>
        <v>65302</v>
      </c>
      <c r="U286" s="402">
        <v>44530</v>
      </c>
      <c r="V286" s="106">
        <f>Q286-T286</f>
        <v>-14162</v>
      </c>
      <c r="W286" s="107">
        <f>SUM(W285)</f>
        <v>51140</v>
      </c>
      <c r="X286" s="107">
        <f>T286-W286</f>
        <v>14162</v>
      </c>
    </row>
    <row r="287" spans="1:24" ht="11.25" customHeight="1" x14ac:dyDescent="0.25">
      <c r="A287" s="181" t="s">
        <v>1370</v>
      </c>
      <c r="B287" s="181" t="s">
        <v>1370</v>
      </c>
      <c r="C287" s="181" t="s">
        <v>1420</v>
      </c>
      <c r="D287" s="327"/>
      <c r="E287" s="100"/>
      <c r="F287" s="100"/>
      <c r="G287" s="100"/>
      <c r="H287" s="100"/>
      <c r="I287" s="167"/>
      <c r="J287" s="167"/>
      <c r="K287" s="167"/>
      <c r="L287" s="111"/>
      <c r="M287" s="112"/>
      <c r="N287" s="113"/>
      <c r="O287" s="114"/>
      <c r="P287" s="112"/>
      <c r="Q287" s="112"/>
      <c r="R287" s="112"/>
      <c r="S287" s="112"/>
      <c r="T287" s="112"/>
      <c r="U287" s="104"/>
      <c r="V287" s="112"/>
      <c r="W287" s="112"/>
      <c r="X287" s="112"/>
    </row>
    <row r="288" spans="1:24" ht="11.25" customHeight="1" x14ac:dyDescent="0.25">
      <c r="A288" s="181" t="s">
        <v>1370</v>
      </c>
      <c r="B288" s="181" t="s">
        <v>1370</v>
      </c>
      <c r="C288" s="181" t="s">
        <v>1370</v>
      </c>
      <c r="D288" s="327"/>
      <c r="E288" s="100" t="s">
        <v>761</v>
      </c>
      <c r="F288" s="100"/>
      <c r="G288" s="100"/>
      <c r="H288" s="100"/>
      <c r="I288" s="167"/>
      <c r="J288" s="167"/>
      <c r="K288" s="167"/>
      <c r="L288" s="111"/>
      <c r="M288" s="112"/>
      <c r="N288" s="113"/>
      <c r="O288" s="114"/>
      <c r="P288" s="130"/>
      <c r="Q288" s="138"/>
      <c r="R288" s="138"/>
      <c r="S288" s="112"/>
      <c r="T288" s="144"/>
      <c r="U288" s="402"/>
      <c r="V288" s="112"/>
      <c r="W288" s="112"/>
      <c r="X288" s="112"/>
    </row>
    <row r="289" spans="1:24" ht="11.25" customHeight="1" x14ac:dyDescent="0.25">
      <c r="A289" s="181" t="s">
        <v>1370</v>
      </c>
      <c r="B289" s="181" t="s">
        <v>1369</v>
      </c>
      <c r="C289" s="181" t="s">
        <v>1370</v>
      </c>
      <c r="D289" s="327"/>
      <c r="E289" s="100"/>
      <c r="F289" s="100" t="s">
        <v>762</v>
      </c>
      <c r="G289" s="100"/>
      <c r="H289" s="100"/>
      <c r="I289" s="167"/>
      <c r="J289" s="167"/>
      <c r="K289" s="167"/>
      <c r="L289" s="111"/>
      <c r="M289" s="112"/>
      <c r="N289" s="113"/>
      <c r="O289" s="114"/>
      <c r="P289" s="130"/>
      <c r="Q289" s="138"/>
      <c r="R289" s="138"/>
      <c r="S289" s="112"/>
      <c r="T289" s="144"/>
      <c r="U289" s="402"/>
      <c r="V289" s="112"/>
      <c r="W289" s="112"/>
      <c r="X289" s="112"/>
    </row>
    <row r="290" spans="1:24" ht="11.25" customHeight="1" x14ac:dyDescent="0.2">
      <c r="A290" s="181" t="s">
        <v>1370</v>
      </c>
      <c r="B290" s="181" t="s">
        <v>1369</v>
      </c>
      <c r="C290" s="181" t="s">
        <v>1370</v>
      </c>
      <c r="D290" s="327"/>
      <c r="E290" s="100"/>
      <c r="F290" s="100"/>
      <c r="G290" s="101" t="s">
        <v>763</v>
      </c>
      <c r="H290" s="100"/>
      <c r="I290" s="168">
        <v>3711</v>
      </c>
      <c r="J290" s="168">
        <v>3833</v>
      </c>
      <c r="K290" s="168">
        <v>7706</v>
      </c>
      <c r="L290" s="115">
        <v>3937</v>
      </c>
      <c r="M290" s="116">
        <v>3833</v>
      </c>
      <c r="N290" s="113">
        <f t="shared" si="47"/>
        <v>-104</v>
      </c>
      <c r="O290" s="114">
        <f t="shared" si="48"/>
        <v>1.0271327941560136</v>
      </c>
      <c r="P290" s="361">
        <v>3937</v>
      </c>
      <c r="Q290" s="374">
        <v>3937</v>
      </c>
      <c r="R290" s="367"/>
      <c r="S290" s="116">
        <f>P290-Q290</f>
        <v>0</v>
      </c>
      <c r="T290" s="386">
        <v>3937</v>
      </c>
      <c r="U290" s="402">
        <v>44530</v>
      </c>
      <c r="V290" s="112">
        <f>Q290-T290</f>
        <v>0</v>
      </c>
      <c r="W290" s="412">
        <v>3937</v>
      </c>
      <c r="X290" s="233">
        <f>T290-W290</f>
        <v>0</v>
      </c>
    </row>
    <row r="291" spans="1:24" ht="11.25" customHeight="1" x14ac:dyDescent="0.25">
      <c r="A291" s="181" t="s">
        <v>1394</v>
      </c>
      <c r="B291" s="181" t="s">
        <v>1369</v>
      </c>
      <c r="C291" s="181" t="s">
        <v>1371</v>
      </c>
      <c r="D291" s="327"/>
      <c r="E291" s="100"/>
      <c r="F291" s="100" t="s">
        <v>764</v>
      </c>
      <c r="G291" s="100"/>
      <c r="H291" s="100"/>
      <c r="I291" s="335">
        <f>SUM(I289:I290)</f>
        <v>3711</v>
      </c>
      <c r="J291" s="335">
        <f>SUM(J289:J290)</f>
        <v>3833</v>
      </c>
      <c r="K291" s="335">
        <f>SUM(K289:K290)</f>
        <v>7706</v>
      </c>
      <c r="L291" s="331">
        <f>SUM(L289:L290)</f>
        <v>3937</v>
      </c>
      <c r="M291" s="332">
        <f>SUM(M289:M290)</f>
        <v>3833</v>
      </c>
      <c r="N291" s="333">
        <f t="shared" si="47"/>
        <v>-104</v>
      </c>
      <c r="O291" s="334">
        <f t="shared" si="48"/>
        <v>1.0271327941560136</v>
      </c>
      <c r="P291" s="357">
        <f>SUM(P289:P290)</f>
        <v>3937</v>
      </c>
      <c r="Q291" s="370">
        <f>SUM(Q289:Q290)</f>
        <v>3937</v>
      </c>
      <c r="R291" s="138"/>
      <c r="S291" s="332">
        <f>P291-Q291</f>
        <v>0</v>
      </c>
      <c r="T291" s="383">
        <f>SUM(T289:T290)</f>
        <v>3937</v>
      </c>
      <c r="U291" s="402">
        <v>44530</v>
      </c>
      <c r="V291" s="331">
        <f>Q291-T291</f>
        <v>0</v>
      </c>
      <c r="W291" s="332">
        <f>SUM(W289:W290)</f>
        <v>3937</v>
      </c>
      <c r="X291" s="332">
        <f>T291-W291</f>
        <v>0</v>
      </c>
    </row>
    <row r="292" spans="1:24" ht="11.25" customHeight="1" x14ac:dyDescent="0.25">
      <c r="A292" s="181" t="s">
        <v>1370</v>
      </c>
      <c r="B292" s="181" t="s">
        <v>1370</v>
      </c>
      <c r="C292" s="181" t="s">
        <v>1371</v>
      </c>
      <c r="D292" s="327"/>
      <c r="E292" s="416" t="s">
        <v>765</v>
      </c>
      <c r="F292" s="100"/>
      <c r="G292" s="100"/>
      <c r="H292" s="100"/>
      <c r="I292" s="165">
        <f>SUM(I291)</f>
        <v>3711</v>
      </c>
      <c r="J292" s="165">
        <f>SUM(J291)</f>
        <v>3833</v>
      </c>
      <c r="K292" s="165">
        <f>SUM(K291)</f>
        <v>7706</v>
      </c>
      <c r="L292" s="106">
        <f>SUM(L291)</f>
        <v>3937</v>
      </c>
      <c r="M292" s="107">
        <f>SUM(M291)</f>
        <v>3833</v>
      </c>
      <c r="N292" s="257">
        <f t="shared" si="47"/>
        <v>-104</v>
      </c>
      <c r="O292" s="258">
        <f t="shared" si="48"/>
        <v>1.0271327941560136</v>
      </c>
      <c r="P292" s="356">
        <f>SUM(P291)</f>
        <v>3937</v>
      </c>
      <c r="Q292" s="369">
        <f>SUM(Q291)</f>
        <v>3937</v>
      </c>
      <c r="R292" s="138"/>
      <c r="S292" s="107">
        <f>P292-Q292</f>
        <v>0</v>
      </c>
      <c r="T292" s="382">
        <f>SUM(T291)</f>
        <v>3937</v>
      </c>
      <c r="U292" s="402">
        <v>44530</v>
      </c>
      <c r="V292" s="106">
        <f>Q292-T292</f>
        <v>0</v>
      </c>
      <c r="W292" s="107">
        <f>SUM(W291)</f>
        <v>3937</v>
      </c>
      <c r="X292" s="107">
        <f>T292-W292</f>
        <v>0</v>
      </c>
    </row>
    <row r="293" spans="1:24" ht="11.25" customHeight="1" x14ac:dyDescent="0.25">
      <c r="A293" s="181" t="s">
        <v>1370</v>
      </c>
      <c r="B293" s="181" t="s">
        <v>1370</v>
      </c>
      <c r="C293" s="181" t="s">
        <v>1420</v>
      </c>
      <c r="D293" s="327"/>
      <c r="E293" s="100"/>
      <c r="F293" s="100"/>
      <c r="G293" s="100"/>
      <c r="H293" s="100"/>
      <c r="I293" s="168"/>
      <c r="J293" s="168"/>
      <c r="K293" s="168"/>
      <c r="L293" s="115"/>
      <c r="M293" s="112"/>
      <c r="N293" s="113"/>
      <c r="O293" s="114"/>
      <c r="P293" s="233"/>
      <c r="Q293" s="233"/>
      <c r="R293" s="233"/>
      <c r="S293" s="112"/>
      <c r="T293" s="233"/>
      <c r="U293" s="104"/>
      <c r="V293" s="112"/>
      <c r="W293" s="233"/>
      <c r="X293" s="233"/>
    </row>
    <row r="294" spans="1:24" ht="11.25" customHeight="1" x14ac:dyDescent="0.25">
      <c r="A294" s="181" t="s">
        <v>1370</v>
      </c>
      <c r="B294" s="181" t="s">
        <v>1370</v>
      </c>
      <c r="C294" s="181" t="s">
        <v>1370</v>
      </c>
      <c r="D294" s="327"/>
      <c r="E294" s="100" t="s">
        <v>1367</v>
      </c>
      <c r="F294" s="100"/>
      <c r="G294" s="100"/>
      <c r="H294" s="100"/>
      <c r="I294" s="168"/>
      <c r="J294" s="168"/>
      <c r="K294" s="168"/>
      <c r="L294" s="115"/>
      <c r="M294" s="112"/>
      <c r="N294" s="113"/>
      <c r="O294" s="114"/>
      <c r="P294" s="355"/>
      <c r="Q294" s="368"/>
      <c r="R294" s="368"/>
      <c r="S294" s="112"/>
      <c r="T294" s="381"/>
      <c r="U294" s="402"/>
      <c r="V294" s="112"/>
      <c r="W294" s="233"/>
      <c r="X294" s="233"/>
    </row>
    <row r="295" spans="1:24" ht="11.25" customHeight="1" x14ac:dyDescent="0.25">
      <c r="A295" s="181" t="s">
        <v>1370</v>
      </c>
      <c r="B295" s="181" t="s">
        <v>1401</v>
      </c>
      <c r="C295" s="181" t="s">
        <v>1370</v>
      </c>
      <c r="D295" s="327"/>
      <c r="E295" s="100"/>
      <c r="F295" s="100" t="s">
        <v>766</v>
      </c>
      <c r="G295" s="100"/>
      <c r="H295" s="100"/>
      <c r="I295" s="168"/>
      <c r="J295" s="168"/>
      <c r="K295" s="168"/>
      <c r="L295" s="115"/>
      <c r="M295" s="112"/>
      <c r="N295" s="113"/>
      <c r="O295" s="114"/>
      <c r="P295" s="355"/>
      <c r="Q295" s="368"/>
      <c r="R295" s="368"/>
      <c r="S295" s="112"/>
      <c r="T295" s="381"/>
      <c r="U295" s="402"/>
      <c r="V295" s="112"/>
      <c r="W295" s="233"/>
      <c r="X295" s="233"/>
    </row>
    <row r="296" spans="1:24" ht="11.25" customHeight="1" x14ac:dyDescent="0.2">
      <c r="A296" s="181" t="s">
        <v>1370</v>
      </c>
      <c r="B296" s="181" t="s">
        <v>1401</v>
      </c>
      <c r="C296" s="181" t="s">
        <v>1370</v>
      </c>
      <c r="D296" s="327"/>
      <c r="E296" s="100"/>
      <c r="F296" s="100"/>
      <c r="G296" s="101" t="s">
        <v>767</v>
      </c>
      <c r="H296" s="100"/>
      <c r="I296" s="168">
        <v>1005.82</v>
      </c>
      <c r="J296" s="168">
        <v>930.22</v>
      </c>
      <c r="K296" s="168">
        <v>715.88</v>
      </c>
      <c r="L296" s="115">
        <v>1328</v>
      </c>
      <c r="M296" s="233">
        <v>1339</v>
      </c>
      <c r="N296" s="113">
        <f t="shared" si="47"/>
        <v>11</v>
      </c>
      <c r="O296" s="114">
        <f t="shared" si="48"/>
        <v>0.99178491411501124</v>
      </c>
      <c r="P296" s="354">
        <v>2094</v>
      </c>
      <c r="Q296" s="367">
        <v>2094</v>
      </c>
      <c r="R296" s="367"/>
      <c r="S296" s="112">
        <f t="shared" ref="S296:S309" si="49">P296-Q296</f>
        <v>0</v>
      </c>
      <c r="T296" s="380">
        <v>2094</v>
      </c>
      <c r="U296" s="402">
        <v>44509</v>
      </c>
      <c r="V296" s="112">
        <f>Q296-T296</f>
        <v>0</v>
      </c>
      <c r="W296" s="407">
        <v>2094</v>
      </c>
      <c r="X296" s="233">
        <f>T296-W296</f>
        <v>0</v>
      </c>
    </row>
    <row r="297" spans="1:24" ht="11.25" customHeight="1" x14ac:dyDescent="0.25">
      <c r="A297" s="181" t="s">
        <v>1370</v>
      </c>
      <c r="B297" s="181" t="s">
        <v>1401</v>
      </c>
      <c r="C297" s="181" t="s">
        <v>1370</v>
      </c>
      <c r="D297" s="327"/>
      <c r="E297" s="100"/>
      <c r="F297" s="100"/>
      <c r="G297" s="297" t="s">
        <v>694</v>
      </c>
      <c r="H297" s="296"/>
      <c r="I297" s="295"/>
      <c r="J297" s="295"/>
      <c r="K297" s="167"/>
      <c r="L297" s="115"/>
      <c r="M297" s="233"/>
      <c r="N297" s="113"/>
      <c r="O297" s="114"/>
      <c r="P297" s="355">
        <v>0</v>
      </c>
      <c r="Q297" s="368">
        <v>0</v>
      </c>
      <c r="R297" s="368"/>
      <c r="S297" s="112">
        <f t="shared" ref="S297:S301" si="50">P297-Q297</f>
        <v>0</v>
      </c>
      <c r="T297" s="381">
        <v>0</v>
      </c>
      <c r="U297" s="402">
        <v>44564</v>
      </c>
      <c r="V297" s="112">
        <f>Q297-T297</f>
        <v>0</v>
      </c>
      <c r="W297" s="233">
        <v>0</v>
      </c>
      <c r="X297" s="233">
        <f>T297-W297</f>
        <v>0</v>
      </c>
    </row>
    <row r="298" spans="1:24" ht="11.25" customHeight="1" x14ac:dyDescent="0.25">
      <c r="A298" s="181" t="s">
        <v>1370</v>
      </c>
      <c r="B298" s="181" t="s">
        <v>1401</v>
      </c>
      <c r="C298" s="181" t="s">
        <v>1370</v>
      </c>
      <c r="D298" s="327"/>
      <c r="E298" s="100"/>
      <c r="F298" s="100"/>
      <c r="G298" s="297" t="s">
        <v>695</v>
      </c>
      <c r="H298" s="296"/>
      <c r="I298" s="295"/>
      <c r="J298" s="295"/>
      <c r="K298" s="167"/>
      <c r="L298" s="115"/>
      <c r="M298" s="233"/>
      <c r="N298" s="113"/>
      <c r="O298" s="114"/>
      <c r="P298" s="355">
        <v>0</v>
      </c>
      <c r="Q298" s="368">
        <v>0</v>
      </c>
      <c r="R298" s="368"/>
      <c r="S298" s="112">
        <f t="shared" si="50"/>
        <v>0</v>
      </c>
      <c r="T298" s="381">
        <v>0</v>
      </c>
      <c r="U298" s="402">
        <v>44564</v>
      </c>
      <c r="V298" s="112">
        <f>Q298-T298</f>
        <v>0</v>
      </c>
      <c r="W298" s="233">
        <v>0</v>
      </c>
      <c r="X298" s="233">
        <f>T298-W298</f>
        <v>0</v>
      </c>
    </row>
    <row r="299" spans="1:24" ht="11.25" customHeight="1" x14ac:dyDescent="0.25">
      <c r="A299" s="181" t="s">
        <v>1370</v>
      </c>
      <c r="B299" s="181" t="s">
        <v>1401</v>
      </c>
      <c r="C299" s="181" t="s">
        <v>1370</v>
      </c>
      <c r="D299" s="327"/>
      <c r="E299" s="100"/>
      <c r="F299" s="100"/>
      <c r="G299" s="297" t="s">
        <v>696</v>
      </c>
      <c r="H299" s="296"/>
      <c r="I299" s="295"/>
      <c r="J299" s="295"/>
      <c r="K299" s="167"/>
      <c r="L299" s="115"/>
      <c r="M299" s="233"/>
      <c r="N299" s="113"/>
      <c r="O299" s="114"/>
      <c r="P299" s="355">
        <v>0</v>
      </c>
      <c r="Q299" s="368">
        <v>0</v>
      </c>
      <c r="R299" s="368"/>
      <c r="S299" s="112">
        <f t="shared" si="50"/>
        <v>0</v>
      </c>
      <c r="T299" s="381">
        <v>0</v>
      </c>
      <c r="U299" s="402">
        <v>44564</v>
      </c>
      <c r="V299" s="112">
        <f>Q299-T299</f>
        <v>0</v>
      </c>
      <c r="W299" s="233">
        <v>0</v>
      </c>
      <c r="X299" s="233">
        <f>T299-W299</f>
        <v>0</v>
      </c>
    </row>
    <row r="300" spans="1:24" ht="11.25" customHeight="1" x14ac:dyDescent="0.25">
      <c r="A300" s="181" t="s">
        <v>1370</v>
      </c>
      <c r="B300" s="181" t="s">
        <v>1401</v>
      </c>
      <c r="C300" s="181" t="s">
        <v>1370</v>
      </c>
      <c r="D300" s="327"/>
      <c r="E300" s="100"/>
      <c r="F300" s="100"/>
      <c r="G300" s="297" t="s">
        <v>1133</v>
      </c>
      <c r="H300" s="296"/>
      <c r="I300" s="295"/>
      <c r="J300" s="295"/>
      <c r="K300" s="167"/>
      <c r="L300" s="115"/>
      <c r="M300" s="233"/>
      <c r="N300" s="113"/>
      <c r="O300" s="114"/>
      <c r="P300" s="355">
        <v>160</v>
      </c>
      <c r="Q300" s="368">
        <v>160</v>
      </c>
      <c r="R300" s="368"/>
      <c r="S300" s="112">
        <f t="shared" si="50"/>
        <v>0</v>
      </c>
      <c r="T300" s="381">
        <f>('Formula variables'!$D$8)*(SUM(T296))</f>
        <v>160.191</v>
      </c>
      <c r="U300" s="402">
        <v>44564</v>
      </c>
      <c r="V300" s="112">
        <f>Q300-T300</f>
        <v>-0.1910000000000025</v>
      </c>
      <c r="W300" s="233">
        <v>160</v>
      </c>
      <c r="X300" s="233">
        <f>T300-W300</f>
        <v>0.1910000000000025</v>
      </c>
    </row>
    <row r="301" spans="1:24" ht="11.25" customHeight="1" x14ac:dyDescent="0.25">
      <c r="A301" s="181" t="s">
        <v>1370</v>
      </c>
      <c r="B301" s="181" t="s">
        <v>1401</v>
      </c>
      <c r="C301" s="181" t="s">
        <v>1370</v>
      </c>
      <c r="D301" s="327"/>
      <c r="E301" s="100"/>
      <c r="F301" s="100"/>
      <c r="G301" s="297" t="s">
        <v>697</v>
      </c>
      <c r="H301" s="296"/>
      <c r="I301" s="295"/>
      <c r="J301" s="295"/>
      <c r="K301" s="167"/>
      <c r="L301" s="115"/>
      <c r="M301" s="233"/>
      <c r="N301" s="113"/>
      <c r="O301" s="114"/>
      <c r="P301" s="355">
        <v>0</v>
      </c>
      <c r="Q301" s="368">
        <v>0</v>
      </c>
      <c r="R301" s="368"/>
      <c r="S301" s="112">
        <f t="shared" si="50"/>
        <v>0</v>
      </c>
      <c r="T301" s="381">
        <v>0</v>
      </c>
      <c r="U301" s="402">
        <v>44564</v>
      </c>
      <c r="V301" s="112">
        <f>Q301-T301</f>
        <v>0</v>
      </c>
      <c r="W301" s="233">
        <v>0</v>
      </c>
      <c r="X301" s="233">
        <f>T301-W301</f>
        <v>0</v>
      </c>
    </row>
    <row r="302" spans="1:24" ht="11.25" customHeight="1" x14ac:dyDescent="0.2">
      <c r="A302" s="181" t="s">
        <v>1370</v>
      </c>
      <c r="B302" s="181" t="s">
        <v>1401</v>
      </c>
      <c r="C302" s="181" t="s">
        <v>1370</v>
      </c>
      <c r="D302" s="327"/>
      <c r="E302" s="100"/>
      <c r="F302" s="100"/>
      <c r="G302" s="101" t="s">
        <v>768</v>
      </c>
      <c r="H302" s="100"/>
      <c r="I302" s="168">
        <v>0</v>
      </c>
      <c r="J302" s="168">
        <v>0</v>
      </c>
      <c r="K302" s="168">
        <v>0</v>
      </c>
      <c r="L302" s="115">
        <v>0</v>
      </c>
      <c r="M302" s="290">
        <v>25</v>
      </c>
      <c r="N302" s="113">
        <f t="shared" si="47"/>
        <v>25</v>
      </c>
      <c r="O302" s="114">
        <f t="shared" si="48"/>
        <v>0</v>
      </c>
      <c r="P302" s="354">
        <v>25</v>
      </c>
      <c r="Q302" s="367">
        <v>25</v>
      </c>
      <c r="R302" s="367"/>
      <c r="S302" s="112">
        <f t="shared" si="49"/>
        <v>0</v>
      </c>
      <c r="T302" s="380">
        <v>25</v>
      </c>
      <c r="U302" s="402">
        <v>44509</v>
      </c>
      <c r="V302" s="112">
        <f>Q302-T302</f>
        <v>0</v>
      </c>
      <c r="W302" s="407">
        <v>25</v>
      </c>
      <c r="X302" s="233">
        <f>T302-W302</f>
        <v>0</v>
      </c>
    </row>
    <row r="303" spans="1:24" ht="11.25" customHeight="1" x14ac:dyDescent="0.2">
      <c r="A303" s="181" t="s">
        <v>1370</v>
      </c>
      <c r="B303" s="181" t="s">
        <v>1401</v>
      </c>
      <c r="C303" s="181" t="s">
        <v>1370</v>
      </c>
      <c r="D303" s="327"/>
      <c r="E303" s="100"/>
      <c r="F303" s="100"/>
      <c r="G303" s="101" t="s">
        <v>769</v>
      </c>
      <c r="H303" s="100"/>
      <c r="I303" s="168">
        <v>105</v>
      </c>
      <c r="J303" s="168">
        <v>50</v>
      </c>
      <c r="K303" s="168">
        <v>120</v>
      </c>
      <c r="L303" s="115">
        <v>50</v>
      </c>
      <c r="M303" s="290">
        <v>175</v>
      </c>
      <c r="N303" s="113">
        <f t="shared" si="47"/>
        <v>125</v>
      </c>
      <c r="O303" s="114">
        <f t="shared" si="48"/>
        <v>0.2857142857142857</v>
      </c>
      <c r="P303" s="354">
        <v>175</v>
      </c>
      <c r="Q303" s="367">
        <v>175</v>
      </c>
      <c r="R303" s="367"/>
      <c r="S303" s="112">
        <f t="shared" si="49"/>
        <v>0</v>
      </c>
      <c r="T303" s="380">
        <v>175</v>
      </c>
      <c r="U303" s="402">
        <v>44509</v>
      </c>
      <c r="V303" s="112">
        <f>Q303-T303</f>
        <v>0</v>
      </c>
      <c r="W303" s="407">
        <v>175</v>
      </c>
      <c r="X303" s="233">
        <f>T303-W303</f>
        <v>0</v>
      </c>
    </row>
    <row r="304" spans="1:24" ht="11.25" customHeight="1" x14ac:dyDescent="0.2">
      <c r="A304" s="181" t="s">
        <v>1370</v>
      </c>
      <c r="B304" s="181" t="s">
        <v>1401</v>
      </c>
      <c r="C304" s="181" t="s">
        <v>1370</v>
      </c>
      <c r="D304" s="327"/>
      <c r="E304" s="100"/>
      <c r="F304" s="100"/>
      <c r="G304" s="101" t="s">
        <v>770</v>
      </c>
      <c r="H304" s="100"/>
      <c r="I304" s="168">
        <v>0</v>
      </c>
      <c r="J304" s="168">
        <v>29.99</v>
      </c>
      <c r="K304" s="168">
        <v>0</v>
      </c>
      <c r="L304" s="115">
        <v>0</v>
      </c>
      <c r="M304" s="290">
        <v>25</v>
      </c>
      <c r="N304" s="113">
        <f t="shared" si="47"/>
        <v>25</v>
      </c>
      <c r="O304" s="114">
        <f t="shared" si="48"/>
        <v>0</v>
      </c>
      <c r="P304" s="354">
        <v>25</v>
      </c>
      <c r="Q304" s="367">
        <v>25</v>
      </c>
      <c r="R304" s="367"/>
      <c r="S304" s="112">
        <f t="shared" si="49"/>
        <v>0</v>
      </c>
      <c r="T304" s="380">
        <v>25</v>
      </c>
      <c r="U304" s="402">
        <v>44509</v>
      </c>
      <c r="V304" s="112">
        <f>Q304-T304</f>
        <v>0</v>
      </c>
      <c r="W304" s="407">
        <v>25</v>
      </c>
      <c r="X304" s="233">
        <f>T304-W304</f>
        <v>0</v>
      </c>
    </row>
    <row r="305" spans="1:33" ht="11.25" customHeight="1" x14ac:dyDescent="0.2">
      <c r="A305" s="181" t="s">
        <v>1370</v>
      </c>
      <c r="B305" s="181" t="s">
        <v>1401</v>
      </c>
      <c r="C305" s="181" t="s">
        <v>1370</v>
      </c>
      <c r="D305" s="327"/>
      <c r="E305" s="100"/>
      <c r="F305" s="100"/>
      <c r="G305" s="101" t="s">
        <v>771</v>
      </c>
      <c r="H305" s="100"/>
      <c r="I305" s="168">
        <v>0</v>
      </c>
      <c r="J305" s="168">
        <v>0</v>
      </c>
      <c r="K305" s="168">
        <v>0</v>
      </c>
      <c r="L305" s="115">
        <v>0</v>
      </c>
      <c r="M305" s="290">
        <v>11</v>
      </c>
      <c r="N305" s="113">
        <f t="shared" si="47"/>
        <v>11</v>
      </c>
      <c r="O305" s="114">
        <f t="shared" si="48"/>
        <v>0</v>
      </c>
      <c r="P305" s="354">
        <v>11</v>
      </c>
      <c r="Q305" s="367">
        <v>11</v>
      </c>
      <c r="R305" s="367"/>
      <c r="S305" s="112">
        <f t="shared" si="49"/>
        <v>0</v>
      </c>
      <c r="T305" s="380">
        <v>11</v>
      </c>
      <c r="U305" s="402">
        <v>44509</v>
      </c>
      <c r="V305" s="112">
        <f>Q305-T305</f>
        <v>0</v>
      </c>
      <c r="W305" s="407">
        <v>11</v>
      </c>
      <c r="X305" s="233">
        <f>T305-W305</f>
        <v>0</v>
      </c>
    </row>
    <row r="306" spans="1:33" ht="11.25" customHeight="1" x14ac:dyDescent="0.2">
      <c r="A306" s="181" t="s">
        <v>1370</v>
      </c>
      <c r="B306" s="181" t="s">
        <v>1401</v>
      </c>
      <c r="C306" s="181" t="s">
        <v>1370</v>
      </c>
      <c r="D306" s="327"/>
      <c r="E306" s="100"/>
      <c r="F306" s="100"/>
      <c r="G306" s="101" t="s">
        <v>772</v>
      </c>
      <c r="H306" s="100"/>
      <c r="I306" s="168">
        <v>0</v>
      </c>
      <c r="J306" s="168">
        <v>0</v>
      </c>
      <c r="K306" s="168">
        <v>0</v>
      </c>
      <c r="L306" s="115">
        <v>0</v>
      </c>
      <c r="M306" s="290">
        <v>0</v>
      </c>
      <c r="N306" s="113">
        <f t="shared" si="47"/>
        <v>0</v>
      </c>
      <c r="O306" s="114" t="str">
        <f t="shared" si="48"/>
        <v>---</v>
      </c>
      <c r="P306" s="354">
        <v>0</v>
      </c>
      <c r="Q306" s="367">
        <v>0</v>
      </c>
      <c r="R306" s="367"/>
      <c r="S306" s="112">
        <f t="shared" si="49"/>
        <v>0</v>
      </c>
      <c r="T306" s="380">
        <v>0</v>
      </c>
      <c r="U306" s="402">
        <v>44509</v>
      </c>
      <c r="V306" s="112">
        <f>Q306-T306</f>
        <v>0</v>
      </c>
      <c r="W306" s="407">
        <v>0</v>
      </c>
      <c r="X306" s="233">
        <f>T306-W306</f>
        <v>0</v>
      </c>
    </row>
    <row r="307" spans="1:33" ht="11.25" customHeight="1" x14ac:dyDescent="0.2">
      <c r="A307" s="181" t="s">
        <v>1370</v>
      </c>
      <c r="B307" s="181" t="s">
        <v>1401</v>
      </c>
      <c r="C307" s="181" t="s">
        <v>1370</v>
      </c>
      <c r="D307" s="327"/>
      <c r="E307" s="100"/>
      <c r="F307" s="100"/>
      <c r="G307" s="101" t="s">
        <v>1309</v>
      </c>
      <c r="H307" s="100"/>
      <c r="I307" s="168"/>
      <c r="J307" s="168"/>
      <c r="K307" s="168"/>
      <c r="L307" s="115">
        <v>0</v>
      </c>
      <c r="M307" s="290">
        <v>0</v>
      </c>
      <c r="N307" s="113">
        <f t="shared" ref="N307" si="51">M307-L307</f>
        <v>0</v>
      </c>
      <c r="O307" s="114" t="str">
        <f t="shared" ref="O307" si="52">IF((M307=0),"---",(L307/M307))</f>
        <v>---</v>
      </c>
      <c r="P307" s="354">
        <v>125</v>
      </c>
      <c r="Q307" s="367">
        <v>125</v>
      </c>
      <c r="R307" s="367"/>
      <c r="S307" s="112">
        <f t="shared" si="49"/>
        <v>0</v>
      </c>
      <c r="T307" s="380">
        <v>125</v>
      </c>
      <c r="U307" s="402">
        <v>44509</v>
      </c>
      <c r="V307" s="112">
        <f>Q307-T307</f>
        <v>0</v>
      </c>
      <c r="W307" s="407">
        <v>125</v>
      </c>
      <c r="X307" s="233">
        <f>T307-W307</f>
        <v>0</v>
      </c>
    </row>
    <row r="308" spans="1:33" ht="11.25" customHeight="1" x14ac:dyDescent="0.2">
      <c r="A308" s="181" t="s">
        <v>1370</v>
      </c>
      <c r="B308" s="181" t="s">
        <v>1401</v>
      </c>
      <c r="C308" s="181" t="s">
        <v>1370</v>
      </c>
      <c r="D308" s="327"/>
      <c r="E308" s="100"/>
      <c r="F308" s="100"/>
      <c r="G308" s="101" t="s">
        <v>773</v>
      </c>
      <c r="H308" s="100"/>
      <c r="I308" s="168">
        <v>758.2</v>
      </c>
      <c r="J308" s="168">
        <v>723.53300000000002</v>
      </c>
      <c r="K308" s="168">
        <v>236.31</v>
      </c>
      <c r="L308" s="115">
        <v>601.99</v>
      </c>
      <c r="M308" s="290">
        <v>300</v>
      </c>
      <c r="N308" s="113">
        <f t="shared" si="47"/>
        <v>-301.99</v>
      </c>
      <c r="O308" s="114">
        <f t="shared" si="48"/>
        <v>2.0066333333333333</v>
      </c>
      <c r="P308" s="354">
        <v>100</v>
      </c>
      <c r="Q308" s="367">
        <v>100</v>
      </c>
      <c r="R308" s="367"/>
      <c r="S308" s="112">
        <f t="shared" si="49"/>
        <v>0</v>
      </c>
      <c r="T308" s="380">
        <v>100</v>
      </c>
      <c r="U308" s="402">
        <v>44509</v>
      </c>
      <c r="V308" s="112">
        <f>Q308-T308</f>
        <v>0</v>
      </c>
      <c r="W308" s="407">
        <v>100</v>
      </c>
      <c r="X308" s="233">
        <f>T308-W308</f>
        <v>0</v>
      </c>
    </row>
    <row r="309" spans="1:33" ht="11.25" customHeight="1" x14ac:dyDescent="0.25">
      <c r="A309" s="181" t="s">
        <v>1370</v>
      </c>
      <c r="B309" s="181" t="s">
        <v>1401</v>
      </c>
      <c r="C309" s="181" t="s">
        <v>1370</v>
      </c>
      <c r="D309" s="327"/>
      <c r="E309" s="100"/>
      <c r="F309" s="100"/>
      <c r="G309" s="101" t="s">
        <v>774</v>
      </c>
      <c r="H309" s="100"/>
      <c r="I309" s="168">
        <v>17.32</v>
      </c>
      <c r="J309" s="168">
        <v>77.84</v>
      </c>
      <c r="K309" s="168">
        <v>0</v>
      </c>
      <c r="L309" s="115">
        <v>13.85</v>
      </c>
      <c r="M309" s="290">
        <v>100</v>
      </c>
      <c r="N309" s="113">
        <f t="shared" si="47"/>
        <v>86.15</v>
      </c>
      <c r="O309" s="114">
        <f t="shared" si="48"/>
        <v>0.13849999999999998</v>
      </c>
      <c r="P309" s="355">
        <v>50</v>
      </c>
      <c r="Q309" s="368">
        <v>50</v>
      </c>
      <c r="R309" s="368"/>
      <c r="S309" s="112">
        <f t="shared" si="49"/>
        <v>0</v>
      </c>
      <c r="T309" s="381">
        <v>50</v>
      </c>
      <c r="U309" s="402">
        <v>44509</v>
      </c>
      <c r="V309" s="112">
        <f>Q309-T309</f>
        <v>0</v>
      </c>
      <c r="W309" s="233">
        <v>50</v>
      </c>
      <c r="X309" s="233">
        <f>T309-W309</f>
        <v>0</v>
      </c>
    </row>
    <row r="310" spans="1:33" ht="11.25" customHeight="1" x14ac:dyDescent="0.25">
      <c r="A310" s="181" t="s">
        <v>1370</v>
      </c>
      <c r="B310" s="181" t="s">
        <v>1401</v>
      </c>
      <c r="C310" s="181" t="s">
        <v>1370</v>
      </c>
      <c r="D310" s="327"/>
      <c r="E310" s="100"/>
      <c r="F310" s="100"/>
      <c r="G310" s="101" t="s">
        <v>1136</v>
      </c>
      <c r="H310" s="100"/>
      <c r="I310" s="168">
        <v>0</v>
      </c>
      <c r="J310" s="168">
        <v>0</v>
      </c>
      <c r="K310" s="168">
        <v>0</v>
      </c>
      <c r="L310" s="115">
        <v>0</v>
      </c>
      <c r="M310" s="290">
        <v>25</v>
      </c>
      <c r="N310" s="113">
        <f t="shared" si="47"/>
        <v>25</v>
      </c>
      <c r="O310" s="114">
        <f t="shared" si="48"/>
        <v>0</v>
      </c>
      <c r="P310" s="355">
        <v>25</v>
      </c>
      <c r="Q310" s="368">
        <v>25</v>
      </c>
      <c r="R310" s="368"/>
      <c r="S310" s="112">
        <f>P310-Q310</f>
        <v>0</v>
      </c>
      <c r="T310" s="381">
        <v>25</v>
      </c>
      <c r="U310" s="402">
        <v>44509</v>
      </c>
      <c r="V310" s="112">
        <f>Q310-T310</f>
        <v>0</v>
      </c>
      <c r="W310" s="233">
        <v>25</v>
      </c>
      <c r="X310" s="233">
        <f>T310-W310</f>
        <v>0</v>
      </c>
    </row>
    <row r="311" spans="1:33" s="101" customFormat="1" ht="11.25" customHeight="1" x14ac:dyDescent="0.25">
      <c r="A311" s="181" t="s">
        <v>1394</v>
      </c>
      <c r="B311" s="181" t="s">
        <v>1401</v>
      </c>
      <c r="C311" s="181" t="s">
        <v>1371</v>
      </c>
      <c r="D311" s="328"/>
      <c r="F311" s="101" t="s">
        <v>775</v>
      </c>
      <c r="I311" s="165">
        <f>SUM(I295:I310)</f>
        <v>1886.3400000000001</v>
      </c>
      <c r="J311" s="165">
        <f>SUM(J295:J310)</f>
        <v>1811.5829999999999</v>
      </c>
      <c r="K311" s="165">
        <f>SUM(K295:K310)</f>
        <v>1072.19</v>
      </c>
      <c r="L311" s="106">
        <f>SUM(L295:L310)</f>
        <v>1993.84</v>
      </c>
      <c r="M311" s="107">
        <f>SUM(M295:M310)</f>
        <v>2000</v>
      </c>
      <c r="N311" s="257">
        <f t="shared" si="47"/>
        <v>6.1600000000000819</v>
      </c>
      <c r="O311" s="258">
        <f t="shared" si="48"/>
        <v>0.99691999999999992</v>
      </c>
      <c r="P311" s="356">
        <f>SUM(P294:P310)</f>
        <v>2790</v>
      </c>
      <c r="Q311" s="369">
        <f>SUM(Q294:Q310)</f>
        <v>2790</v>
      </c>
      <c r="R311" s="138"/>
      <c r="S311" s="107">
        <f>SUM(S294:S310)+SUM(S297:S301)</f>
        <v>0</v>
      </c>
      <c r="T311" s="382">
        <f>SUM(T294:T310)</f>
        <v>2790.1909999999998</v>
      </c>
      <c r="U311" s="402">
        <v>44564</v>
      </c>
      <c r="V311" s="107">
        <f>Q311-T311</f>
        <v>-0.19099999999980355</v>
      </c>
      <c r="W311" s="107">
        <f>SUM(W294:W310)</f>
        <v>2790</v>
      </c>
      <c r="X311" s="107">
        <f>T311-W311</f>
        <v>0.19099999999980355</v>
      </c>
      <c r="Y311" s="314"/>
      <c r="Z311" s="182"/>
      <c r="AA311" s="182"/>
      <c r="AB311" s="182"/>
      <c r="AF311" s="182"/>
      <c r="AG311" s="182"/>
    </row>
    <row r="312" spans="1:33" ht="11.25" customHeight="1" x14ac:dyDescent="0.25">
      <c r="A312" s="181" t="s">
        <v>1370</v>
      </c>
      <c r="B312" s="181" t="s">
        <v>297</v>
      </c>
      <c r="C312" s="181" t="s">
        <v>1370</v>
      </c>
      <c r="D312" s="327"/>
      <c r="E312" s="100"/>
      <c r="F312" s="100" t="s">
        <v>1350</v>
      </c>
      <c r="G312" s="100"/>
      <c r="H312" s="100"/>
      <c r="I312" s="166"/>
      <c r="J312" s="166"/>
      <c r="K312" s="166"/>
      <c r="L312" s="111"/>
      <c r="M312" s="112"/>
      <c r="N312" s="113"/>
      <c r="O312" s="114"/>
      <c r="P312" s="112"/>
      <c r="Q312" s="112"/>
      <c r="R312" s="112"/>
      <c r="S312" s="112"/>
      <c r="T312" s="112"/>
      <c r="U312" s="104"/>
      <c r="V312" s="112"/>
      <c r="W312" s="112"/>
      <c r="X312" s="112"/>
    </row>
    <row r="313" spans="1:33" ht="11.25" customHeight="1" x14ac:dyDescent="0.25">
      <c r="A313" s="181" t="s">
        <v>1370</v>
      </c>
      <c r="B313" s="181" t="s">
        <v>297</v>
      </c>
      <c r="C313" s="181" t="s">
        <v>1370</v>
      </c>
      <c r="D313" s="327"/>
      <c r="E313" s="100"/>
      <c r="F313" s="100"/>
      <c r="G313" s="101" t="s">
        <v>1351</v>
      </c>
      <c r="H313" s="100"/>
      <c r="I313" s="166"/>
      <c r="J313" s="166"/>
      <c r="K313" s="166"/>
      <c r="L313" s="115">
        <v>0</v>
      </c>
      <c r="M313" s="112"/>
      <c r="N313" s="113"/>
      <c r="O313" s="114"/>
      <c r="P313" s="271">
        <v>1280</v>
      </c>
      <c r="Q313" s="112"/>
      <c r="R313" s="112"/>
      <c r="S313" s="112"/>
      <c r="T313" s="144">
        <v>1280</v>
      </c>
      <c r="U313" s="402">
        <v>44564</v>
      </c>
      <c r="V313" s="112">
        <f>Q313-T313</f>
        <v>-1280</v>
      </c>
      <c r="W313" s="233">
        <v>0</v>
      </c>
      <c r="X313" s="233">
        <f>T313-W313</f>
        <v>1280</v>
      </c>
    </row>
    <row r="314" spans="1:33" ht="11.25" customHeight="1" x14ac:dyDescent="0.25">
      <c r="A314" s="181" t="s">
        <v>1370</v>
      </c>
      <c r="B314" s="181" t="s">
        <v>297</v>
      </c>
      <c r="C314" s="181" t="s">
        <v>1370</v>
      </c>
      <c r="D314" s="327"/>
      <c r="E314" s="100"/>
      <c r="F314" s="100"/>
      <c r="G314" s="297" t="s">
        <v>694</v>
      </c>
      <c r="H314" s="296"/>
      <c r="I314" s="295"/>
      <c r="J314" s="295"/>
      <c r="K314" s="167"/>
      <c r="L314" s="115"/>
      <c r="M314" s="233"/>
      <c r="N314" s="113"/>
      <c r="O314" s="114"/>
      <c r="P314" s="274">
        <v>0</v>
      </c>
      <c r="Q314" s="233">
        <v>0</v>
      </c>
      <c r="R314" s="233"/>
      <c r="S314" s="112">
        <f t="shared" ref="S314:S318" si="53">P314-Q314</f>
        <v>0</v>
      </c>
      <c r="T314" s="381">
        <v>0</v>
      </c>
      <c r="U314" s="402">
        <v>44564</v>
      </c>
      <c r="V314" s="112">
        <f>Q314-T314</f>
        <v>0</v>
      </c>
      <c r="W314" s="233">
        <v>0</v>
      </c>
      <c r="X314" s="233">
        <f>T314-W314</f>
        <v>0</v>
      </c>
    </row>
    <row r="315" spans="1:33" ht="11.25" customHeight="1" x14ac:dyDescent="0.25">
      <c r="A315" s="181" t="s">
        <v>1370</v>
      </c>
      <c r="B315" s="181" t="s">
        <v>297</v>
      </c>
      <c r="C315" s="181" t="s">
        <v>1370</v>
      </c>
      <c r="D315" s="327"/>
      <c r="E315" s="100"/>
      <c r="F315" s="100"/>
      <c r="G315" s="297" t="s">
        <v>695</v>
      </c>
      <c r="H315" s="296"/>
      <c r="I315" s="295"/>
      <c r="J315" s="295"/>
      <c r="K315" s="167"/>
      <c r="L315" s="115"/>
      <c r="M315" s="233"/>
      <c r="N315" s="113"/>
      <c r="O315" s="114"/>
      <c r="P315" s="274">
        <v>0</v>
      </c>
      <c r="Q315" s="233">
        <v>0</v>
      </c>
      <c r="R315" s="233"/>
      <c r="S315" s="112">
        <f t="shared" si="53"/>
        <v>0</v>
      </c>
      <c r="T315" s="381">
        <v>0</v>
      </c>
      <c r="U315" s="402">
        <v>44564</v>
      </c>
      <c r="V315" s="112">
        <f>Q315-T315</f>
        <v>0</v>
      </c>
      <c r="W315" s="233">
        <v>0</v>
      </c>
      <c r="X315" s="233">
        <f>T315-W315</f>
        <v>0</v>
      </c>
    </row>
    <row r="316" spans="1:33" ht="11.25" customHeight="1" x14ac:dyDescent="0.25">
      <c r="A316" s="181" t="s">
        <v>1370</v>
      </c>
      <c r="B316" s="181" t="s">
        <v>297</v>
      </c>
      <c r="C316" s="181" t="s">
        <v>1370</v>
      </c>
      <c r="D316" s="327"/>
      <c r="E316" s="100"/>
      <c r="F316" s="100"/>
      <c r="G316" s="297" t="s">
        <v>696</v>
      </c>
      <c r="H316" s="296"/>
      <c r="I316" s="295"/>
      <c r="J316" s="295"/>
      <c r="K316" s="167"/>
      <c r="L316" s="115"/>
      <c r="M316" s="233"/>
      <c r="N316" s="113"/>
      <c r="O316" s="114"/>
      <c r="P316" s="274">
        <v>0</v>
      </c>
      <c r="Q316" s="233">
        <v>0</v>
      </c>
      <c r="R316" s="233"/>
      <c r="S316" s="112">
        <f t="shared" si="53"/>
        <v>0</v>
      </c>
      <c r="T316" s="381">
        <v>0</v>
      </c>
      <c r="U316" s="402">
        <v>44564</v>
      </c>
      <c r="V316" s="112">
        <f>Q316-T316</f>
        <v>0</v>
      </c>
      <c r="W316" s="233">
        <v>0</v>
      </c>
      <c r="X316" s="233">
        <f>T316-W316</f>
        <v>0</v>
      </c>
    </row>
    <row r="317" spans="1:33" ht="11.25" customHeight="1" x14ac:dyDescent="0.25">
      <c r="A317" s="181" t="s">
        <v>1370</v>
      </c>
      <c r="B317" s="181" t="s">
        <v>297</v>
      </c>
      <c r="C317" s="181" t="s">
        <v>1370</v>
      </c>
      <c r="D317" s="327"/>
      <c r="E317" s="100"/>
      <c r="F317" s="100"/>
      <c r="G317" s="297" t="s">
        <v>1133</v>
      </c>
      <c r="H317" s="296"/>
      <c r="I317" s="295"/>
      <c r="J317" s="295"/>
      <c r="K317" s="167"/>
      <c r="L317" s="115"/>
      <c r="M317" s="233"/>
      <c r="N317" s="113"/>
      <c r="O317" s="114"/>
      <c r="P317" s="274">
        <f>('Formula variables'!$D$8)*(SUM(P313))</f>
        <v>97.92</v>
      </c>
      <c r="Q317" s="233">
        <f>('Formula variables'!$D$8)*(SUM(Q313))</f>
        <v>0</v>
      </c>
      <c r="R317" s="233"/>
      <c r="S317" s="112">
        <f t="shared" si="53"/>
        <v>97.92</v>
      </c>
      <c r="T317" s="381">
        <f>('Formula variables'!$D$8)*(SUM(T313))</f>
        <v>97.92</v>
      </c>
      <c r="U317" s="402">
        <v>44564</v>
      </c>
      <c r="V317" s="112">
        <f>Q317-T317</f>
        <v>-97.92</v>
      </c>
      <c r="W317" s="233">
        <f>('Formula variables'!$D$8)*(SUM(W297))</f>
        <v>0</v>
      </c>
      <c r="X317" s="233">
        <f>T317-W317</f>
        <v>97.92</v>
      </c>
    </row>
    <row r="318" spans="1:33" ht="11.25" customHeight="1" x14ac:dyDescent="0.25">
      <c r="A318" s="181" t="s">
        <v>1370</v>
      </c>
      <c r="B318" s="181" t="s">
        <v>297</v>
      </c>
      <c r="C318" s="181" t="s">
        <v>1370</v>
      </c>
      <c r="D318" s="327"/>
      <c r="E318" s="100"/>
      <c r="F318" s="100"/>
      <c r="G318" s="297" t="s">
        <v>697</v>
      </c>
      <c r="H318" s="296"/>
      <c r="I318" s="338"/>
      <c r="J318" s="338"/>
      <c r="K318" s="169"/>
      <c r="L318" s="123"/>
      <c r="M318" s="262"/>
      <c r="N318" s="259"/>
      <c r="O318" s="260"/>
      <c r="P318" s="276">
        <v>0</v>
      </c>
      <c r="Q318" s="262">
        <v>0</v>
      </c>
      <c r="R318" s="233"/>
      <c r="S318" s="116">
        <f t="shared" si="53"/>
        <v>0</v>
      </c>
      <c r="T318" s="385">
        <v>0</v>
      </c>
      <c r="U318" s="402">
        <v>44564</v>
      </c>
      <c r="V318" s="116">
        <f>Q318-T318</f>
        <v>0</v>
      </c>
      <c r="W318" s="262">
        <v>0</v>
      </c>
      <c r="X318" s="262">
        <f>T318-W318</f>
        <v>0</v>
      </c>
    </row>
    <row r="319" spans="1:33" ht="11.25" customHeight="1" x14ac:dyDescent="0.25">
      <c r="A319" s="181" t="s">
        <v>1394</v>
      </c>
      <c r="B319" s="181" t="s">
        <v>297</v>
      </c>
      <c r="C319" s="181" t="s">
        <v>1371</v>
      </c>
      <c r="D319" s="327"/>
      <c r="E319" s="100"/>
      <c r="F319" s="100" t="s">
        <v>1352</v>
      </c>
      <c r="H319" s="100"/>
      <c r="I319" s="343"/>
      <c r="J319" s="343"/>
      <c r="K319" s="344"/>
      <c r="L319" s="339"/>
      <c r="M319" s="340"/>
      <c r="N319" s="341"/>
      <c r="O319" s="342"/>
      <c r="P319" s="415">
        <f>SUM(P313:P317)</f>
        <v>1377.92</v>
      </c>
      <c r="Q319" s="414">
        <f>SUM(Q313:Q317)</f>
        <v>0</v>
      </c>
      <c r="R319" s="233"/>
      <c r="S319" s="332"/>
      <c r="T319" s="399">
        <f>SUM(T313:T317)</f>
        <v>1377.92</v>
      </c>
      <c r="U319" s="402">
        <v>44564</v>
      </c>
      <c r="V319" s="332">
        <f>SUM(V313:V318)</f>
        <v>-1377.92</v>
      </c>
      <c r="W319" s="340">
        <f>SUM(W313:W318)</f>
        <v>0</v>
      </c>
      <c r="X319" s="340">
        <f>T319-W319</f>
        <v>1377.92</v>
      </c>
    </row>
    <row r="320" spans="1:33" ht="11.25" customHeight="1" x14ac:dyDescent="0.25">
      <c r="A320" s="181" t="s">
        <v>1370</v>
      </c>
      <c r="B320" s="181" t="s">
        <v>1370</v>
      </c>
      <c r="C320" s="181" t="s">
        <v>1371</v>
      </c>
      <c r="D320" s="327"/>
      <c r="E320" s="416" t="s">
        <v>1367</v>
      </c>
      <c r="F320" s="417"/>
      <c r="G320" s="100"/>
      <c r="H320" s="100"/>
      <c r="I320" s="165">
        <f>SUM(I311)</f>
        <v>1886.3400000000001</v>
      </c>
      <c r="J320" s="165">
        <f>SUM(J311)</f>
        <v>1811.5829999999999</v>
      </c>
      <c r="K320" s="165">
        <f>SUM(K311)</f>
        <v>1072.19</v>
      </c>
      <c r="L320" s="106">
        <f>L311+L319</f>
        <v>1993.84</v>
      </c>
      <c r="M320" s="107">
        <f>M311+M319</f>
        <v>2000</v>
      </c>
      <c r="N320" s="257">
        <f t="shared" si="47"/>
        <v>6.1600000000000819</v>
      </c>
      <c r="O320" s="258">
        <f t="shared" si="48"/>
        <v>0.99691999999999992</v>
      </c>
      <c r="P320" s="273">
        <f>P311+P319</f>
        <v>4167.92</v>
      </c>
      <c r="Q320" s="369">
        <f t="shared" ref="Q320:V320" si="54">Q311+Q319</f>
        <v>2790</v>
      </c>
      <c r="R320" s="112"/>
      <c r="S320" s="107">
        <f t="shared" si="54"/>
        <v>0</v>
      </c>
      <c r="T320" s="382">
        <f t="shared" si="54"/>
        <v>4168.1109999999999</v>
      </c>
      <c r="U320" s="402">
        <v>44564</v>
      </c>
      <c r="V320" s="107">
        <f t="shared" si="54"/>
        <v>-1378.1109999999999</v>
      </c>
      <c r="W320" s="107">
        <f>SUM(W311)</f>
        <v>2790</v>
      </c>
      <c r="X320" s="107">
        <f>T320-W320</f>
        <v>1378.1109999999999</v>
      </c>
    </row>
    <row r="321" spans="1:26" ht="11.25" customHeight="1" x14ac:dyDescent="0.25">
      <c r="A321" s="181" t="s">
        <v>1370</v>
      </c>
      <c r="B321" s="181" t="s">
        <v>1370</v>
      </c>
      <c r="C321" s="181" t="s">
        <v>1420</v>
      </c>
      <c r="D321" s="327"/>
      <c r="E321" s="100"/>
      <c r="F321" s="100"/>
      <c r="G321" s="100"/>
      <c r="H321" s="100"/>
      <c r="I321" s="168"/>
      <c r="J321" s="168"/>
      <c r="K321" s="168"/>
      <c r="L321" s="115"/>
      <c r="M321" s="112"/>
      <c r="N321" s="113"/>
      <c r="O321" s="114"/>
      <c r="P321" s="233"/>
      <c r="Q321" s="233"/>
      <c r="R321" s="233"/>
      <c r="S321" s="112"/>
      <c r="T321" s="233"/>
      <c r="U321" s="104"/>
      <c r="V321" s="112"/>
      <c r="W321" s="233"/>
      <c r="X321" s="233"/>
    </row>
    <row r="322" spans="1:26" ht="11.25" customHeight="1" x14ac:dyDescent="0.25">
      <c r="A322" s="181" t="s">
        <v>1370</v>
      </c>
      <c r="B322" s="181" t="s">
        <v>1370</v>
      </c>
      <c r="C322" s="181" t="s">
        <v>1370</v>
      </c>
      <c r="D322" s="327"/>
      <c r="E322" s="100" t="s">
        <v>776</v>
      </c>
      <c r="F322" s="100"/>
      <c r="G322" s="100"/>
      <c r="H322" s="100"/>
      <c r="I322" s="168"/>
      <c r="J322" s="168"/>
      <c r="K322" s="168"/>
      <c r="L322" s="115"/>
      <c r="M322" s="112"/>
      <c r="N322" s="113"/>
      <c r="O322" s="114"/>
      <c r="P322" s="355"/>
      <c r="Q322" s="368"/>
      <c r="R322" s="368"/>
      <c r="S322" s="112"/>
      <c r="T322" s="381"/>
      <c r="U322" s="402"/>
      <c r="V322" s="112"/>
      <c r="W322" s="233"/>
      <c r="X322" s="233"/>
    </row>
    <row r="323" spans="1:26" ht="11.25" customHeight="1" x14ac:dyDescent="0.25">
      <c r="A323" s="181" t="s">
        <v>1370</v>
      </c>
      <c r="B323" s="181" t="s">
        <v>1402</v>
      </c>
      <c r="C323" s="181" t="s">
        <v>1370</v>
      </c>
      <c r="D323" s="327"/>
      <c r="E323" s="100"/>
      <c r="F323" s="100" t="s">
        <v>777</v>
      </c>
      <c r="G323" s="100"/>
      <c r="H323" s="100"/>
      <c r="I323" s="168"/>
      <c r="J323" s="168"/>
      <c r="K323" s="168"/>
      <c r="L323" s="115"/>
      <c r="M323" s="112"/>
      <c r="N323" s="113"/>
      <c r="O323" s="114"/>
      <c r="P323" s="355"/>
      <c r="Q323" s="368"/>
      <c r="R323" s="368"/>
      <c r="S323" s="112"/>
      <c r="T323" s="381"/>
      <c r="U323" s="402"/>
      <c r="V323" s="112"/>
      <c r="W323" s="233"/>
      <c r="X323" s="233"/>
    </row>
    <row r="324" spans="1:26" ht="11.25" customHeight="1" x14ac:dyDescent="0.2">
      <c r="A324" s="181" t="s">
        <v>1370</v>
      </c>
      <c r="B324" s="181" t="s">
        <v>1402</v>
      </c>
      <c r="C324" s="181" t="s">
        <v>1370</v>
      </c>
      <c r="D324" s="327"/>
      <c r="E324" s="100"/>
      <c r="F324" s="100"/>
      <c r="G324" s="101" t="s">
        <v>1328</v>
      </c>
      <c r="H324" s="100"/>
      <c r="I324" s="168">
        <v>229249.13</v>
      </c>
      <c r="J324" s="168">
        <v>233171.25</v>
      </c>
      <c r="K324" s="168">
        <v>241947.08</v>
      </c>
      <c r="L324" s="242">
        <v>277250.17</v>
      </c>
      <c r="M324" s="233">
        <v>306178</v>
      </c>
      <c r="N324" s="113">
        <f t="shared" si="47"/>
        <v>28927.830000000016</v>
      </c>
      <c r="O324" s="114">
        <f t="shared" si="48"/>
        <v>0.90551956704923275</v>
      </c>
      <c r="P324" s="354">
        <f>74755+71490+65083+61755+65083</f>
        <v>338166</v>
      </c>
      <c r="Q324" s="367">
        <v>338166</v>
      </c>
      <c r="R324" s="367"/>
      <c r="S324" s="112">
        <f t="shared" ref="S324:S356" si="55">P324-Q324</f>
        <v>0</v>
      </c>
      <c r="T324" s="380">
        <v>338166</v>
      </c>
      <c r="U324" s="402">
        <v>44551</v>
      </c>
      <c r="V324" s="112">
        <f>Q324-T324</f>
        <v>0</v>
      </c>
      <c r="W324" s="407">
        <v>338166</v>
      </c>
      <c r="X324" s="233">
        <f>T324-W324</f>
        <v>0</v>
      </c>
    </row>
    <row r="325" spans="1:26" ht="11.25" customHeight="1" x14ac:dyDescent="0.2">
      <c r="A325" s="181" t="s">
        <v>1370</v>
      </c>
      <c r="B325" s="181" t="s">
        <v>1402</v>
      </c>
      <c r="C325" s="181" t="s">
        <v>1370</v>
      </c>
      <c r="D325" s="327"/>
      <c r="E325" s="100"/>
      <c r="F325" s="100"/>
      <c r="G325" s="101" t="s">
        <v>1324</v>
      </c>
      <c r="H325" s="100"/>
      <c r="I325" s="168">
        <v>1890.03</v>
      </c>
      <c r="J325" s="168">
        <v>1746.4</v>
      </c>
      <c r="K325" s="168">
        <v>1743.13</v>
      </c>
      <c r="L325" s="242">
        <v>1623.91</v>
      </c>
      <c r="M325" s="233">
        <v>1980</v>
      </c>
      <c r="N325" s="113">
        <f t="shared" si="47"/>
        <v>356.08999999999992</v>
      </c>
      <c r="O325" s="114">
        <f t="shared" si="48"/>
        <v>0.82015656565656569</v>
      </c>
      <c r="P325" s="354">
        <f>1460+1040</f>
        <v>2500</v>
      </c>
      <c r="Q325" s="367">
        <v>2500</v>
      </c>
      <c r="R325" s="367"/>
      <c r="S325" s="112">
        <f t="shared" si="55"/>
        <v>0</v>
      </c>
      <c r="T325" s="380">
        <v>2500</v>
      </c>
      <c r="U325" s="402">
        <v>44551</v>
      </c>
      <c r="V325" s="112">
        <f>Q325-T325</f>
        <v>0</v>
      </c>
      <c r="W325" s="407">
        <v>2500</v>
      </c>
      <c r="X325" s="233">
        <f>T325-W325</f>
        <v>0</v>
      </c>
    </row>
    <row r="326" spans="1:26" ht="11.25" customHeight="1" x14ac:dyDescent="0.2">
      <c r="A326" s="181" t="s">
        <v>1370</v>
      </c>
      <c r="B326" s="181" t="s">
        <v>1402</v>
      </c>
      <c r="C326" s="181" t="s">
        <v>1370</v>
      </c>
      <c r="D326" s="327"/>
      <c r="E326" s="100"/>
      <c r="F326" s="100"/>
      <c r="G326" s="101" t="s">
        <v>1325</v>
      </c>
      <c r="H326" s="100"/>
      <c r="I326" s="168"/>
      <c r="J326" s="168"/>
      <c r="K326" s="168"/>
      <c r="L326" s="299"/>
      <c r="M326" s="299"/>
      <c r="N326" s="113">
        <f t="shared" ref="N326:N348" si="56">M326-L326</f>
        <v>0</v>
      </c>
      <c r="O326" s="114" t="str">
        <f t="shared" ref="O326:O348" si="57">IF((M326=0),"---",(L326/M326))</f>
        <v>---</v>
      </c>
      <c r="P326" s="354">
        <v>0</v>
      </c>
      <c r="Q326" s="367">
        <v>0</v>
      </c>
      <c r="R326" s="367"/>
      <c r="S326" s="112">
        <f t="shared" si="55"/>
        <v>0</v>
      </c>
      <c r="T326" s="380">
        <v>0</v>
      </c>
      <c r="U326" s="402">
        <v>44551</v>
      </c>
      <c r="V326" s="112">
        <f>Q326-T326</f>
        <v>0</v>
      </c>
      <c r="W326" s="407">
        <v>0</v>
      </c>
      <c r="X326" s="233">
        <f>T326-W326</f>
        <v>0</v>
      </c>
    </row>
    <row r="327" spans="1:26" ht="11.25" customHeight="1" x14ac:dyDescent="0.2">
      <c r="A327" s="181" t="s">
        <v>1370</v>
      </c>
      <c r="B327" s="181" t="s">
        <v>1402</v>
      </c>
      <c r="C327" s="181" t="s">
        <v>1370</v>
      </c>
      <c r="D327" s="327"/>
      <c r="E327" s="100"/>
      <c r="F327" s="100"/>
      <c r="G327" s="101" t="s">
        <v>778</v>
      </c>
      <c r="H327" s="100"/>
      <c r="I327" s="168"/>
      <c r="J327" s="168">
        <v>0</v>
      </c>
      <c r="K327" s="168">
        <v>0</v>
      </c>
      <c r="L327" s="242">
        <v>0</v>
      </c>
      <c r="M327" s="233">
        <v>0</v>
      </c>
      <c r="N327" s="113">
        <f t="shared" si="56"/>
        <v>0</v>
      </c>
      <c r="O327" s="114" t="str">
        <f t="shared" si="57"/>
        <v>---</v>
      </c>
      <c r="P327" s="354">
        <v>0</v>
      </c>
      <c r="Q327" s="367">
        <v>0</v>
      </c>
      <c r="R327" s="367"/>
      <c r="S327" s="112">
        <v>0</v>
      </c>
      <c r="T327" s="380">
        <v>0</v>
      </c>
      <c r="U327" s="402">
        <v>44551</v>
      </c>
      <c r="V327" s="112">
        <f>Q327-T327</f>
        <v>0</v>
      </c>
      <c r="W327" s="407">
        <v>0</v>
      </c>
      <c r="X327" s="233">
        <f>T327-W327</f>
        <v>0</v>
      </c>
    </row>
    <row r="328" spans="1:26" ht="11.25" customHeight="1" x14ac:dyDescent="0.2">
      <c r="A328" s="181" t="s">
        <v>1370</v>
      </c>
      <c r="B328" s="181" t="s">
        <v>1402</v>
      </c>
      <c r="C328" s="181" t="s">
        <v>1370</v>
      </c>
      <c r="D328" s="327"/>
      <c r="E328" s="100"/>
      <c r="F328" s="100"/>
      <c r="G328" s="101" t="s">
        <v>1326</v>
      </c>
      <c r="H328" s="100"/>
      <c r="I328" s="168">
        <v>2447.5</v>
      </c>
      <c r="J328" s="168">
        <v>2694.25</v>
      </c>
      <c r="K328" s="168">
        <v>2807</v>
      </c>
      <c r="L328" s="242">
        <v>2806</v>
      </c>
      <c r="M328" s="233">
        <v>2920</v>
      </c>
      <c r="N328" s="113">
        <f t="shared" si="56"/>
        <v>114</v>
      </c>
      <c r="O328" s="114">
        <f t="shared" si="57"/>
        <v>0.96095890410958906</v>
      </c>
      <c r="P328" s="354">
        <v>2920</v>
      </c>
      <c r="Q328" s="367">
        <v>2920</v>
      </c>
      <c r="R328" s="367"/>
      <c r="S328" s="112">
        <f t="shared" si="55"/>
        <v>0</v>
      </c>
      <c r="T328" s="380">
        <v>2920</v>
      </c>
      <c r="U328" s="402">
        <v>44551</v>
      </c>
      <c r="V328" s="112">
        <f>Q328-T328</f>
        <v>0</v>
      </c>
      <c r="W328" s="407">
        <v>2920</v>
      </c>
      <c r="X328" s="233">
        <f>T328-W328</f>
        <v>0</v>
      </c>
    </row>
    <row r="329" spans="1:26" ht="11.25" customHeight="1" x14ac:dyDescent="0.2">
      <c r="A329" s="181" t="s">
        <v>1370</v>
      </c>
      <c r="B329" s="181" t="s">
        <v>1402</v>
      </c>
      <c r="C329" s="181" t="s">
        <v>1370</v>
      </c>
      <c r="D329" s="327"/>
      <c r="E329" s="100"/>
      <c r="F329" s="100"/>
      <c r="G329" s="101" t="s">
        <v>1327</v>
      </c>
      <c r="H329" s="100"/>
      <c r="I329" s="168"/>
      <c r="J329" s="168"/>
      <c r="K329" s="168"/>
      <c r="L329" s="299"/>
      <c r="M329" s="299"/>
      <c r="N329" s="113">
        <f t="shared" si="56"/>
        <v>0</v>
      </c>
      <c r="O329" s="114" t="str">
        <f t="shared" si="57"/>
        <v>---</v>
      </c>
      <c r="P329" s="354">
        <v>0</v>
      </c>
      <c r="Q329" s="367">
        <v>0</v>
      </c>
      <c r="R329" s="367"/>
      <c r="S329" s="112">
        <f t="shared" si="55"/>
        <v>0</v>
      </c>
      <c r="T329" s="380">
        <v>0</v>
      </c>
      <c r="U329" s="402">
        <v>44551</v>
      </c>
      <c r="V329" s="112">
        <f>Q329-T329</f>
        <v>0</v>
      </c>
      <c r="W329" s="407">
        <v>0</v>
      </c>
      <c r="X329" s="233">
        <f>T329-W329</f>
        <v>0</v>
      </c>
    </row>
    <row r="330" spans="1:26" ht="11.25" customHeight="1" x14ac:dyDescent="0.2">
      <c r="A330" s="181" t="s">
        <v>1370</v>
      </c>
      <c r="B330" s="181" t="s">
        <v>1402</v>
      </c>
      <c r="C330" s="181" t="s">
        <v>1370</v>
      </c>
      <c r="D330" s="327"/>
      <c r="E330" s="100"/>
      <c r="F330" s="100"/>
      <c r="G330" s="101" t="s">
        <v>1329</v>
      </c>
      <c r="H330" s="100"/>
      <c r="I330" s="168">
        <v>45205.24</v>
      </c>
      <c r="J330" s="168">
        <v>42729.63</v>
      </c>
      <c r="K330" s="168">
        <v>44554.080000000002</v>
      </c>
      <c r="L330" s="242">
        <v>48230.400000000001</v>
      </c>
      <c r="M330" s="233">
        <v>62482</v>
      </c>
      <c r="N330" s="113">
        <f t="shared" si="56"/>
        <v>14251.599999999999</v>
      </c>
      <c r="O330" s="114">
        <f t="shared" si="57"/>
        <v>0.77190870970839609</v>
      </c>
      <c r="P330" s="362">
        <f>44346+20916</f>
        <v>65262</v>
      </c>
      <c r="Q330" s="375">
        <v>65262</v>
      </c>
      <c r="R330" s="375"/>
      <c r="S330" s="112">
        <f t="shared" si="55"/>
        <v>0</v>
      </c>
      <c r="T330" s="387">
        <v>65262</v>
      </c>
      <c r="U330" s="402">
        <v>44551</v>
      </c>
      <c r="V330" s="112">
        <f>Q330-T330</f>
        <v>0</v>
      </c>
      <c r="W330" s="413">
        <v>65262</v>
      </c>
      <c r="X330" s="233">
        <f>T330-W330</f>
        <v>0</v>
      </c>
    </row>
    <row r="331" spans="1:26" ht="11.25" customHeight="1" x14ac:dyDescent="0.2">
      <c r="A331" s="181" t="s">
        <v>1370</v>
      </c>
      <c r="B331" s="181" t="s">
        <v>1402</v>
      </c>
      <c r="C331" s="181" t="s">
        <v>1370</v>
      </c>
      <c r="D331" s="327"/>
      <c r="E331" s="100"/>
      <c r="F331" s="100"/>
      <c r="G331" s="101" t="s">
        <v>1330</v>
      </c>
      <c r="H331" s="100"/>
      <c r="I331" s="168">
        <v>1199.97</v>
      </c>
      <c r="J331" s="168">
        <v>807</v>
      </c>
      <c r="K331" s="168">
        <v>541.65</v>
      </c>
      <c r="L331" s="242">
        <v>841.6</v>
      </c>
      <c r="M331" s="233">
        <v>2444</v>
      </c>
      <c r="N331" s="113">
        <f t="shared" si="56"/>
        <v>1602.4</v>
      </c>
      <c r="O331" s="114">
        <f t="shared" si="57"/>
        <v>0.34435351882160392</v>
      </c>
      <c r="P331" s="362">
        <v>2591</v>
      </c>
      <c r="Q331" s="375">
        <v>2590</v>
      </c>
      <c r="R331" s="375"/>
      <c r="S331" s="112">
        <f t="shared" si="55"/>
        <v>1</v>
      </c>
      <c r="T331" s="387">
        <v>2280</v>
      </c>
      <c r="U331" s="402">
        <v>44551</v>
      </c>
      <c r="V331" s="112">
        <f>Q331-T331</f>
        <v>310</v>
      </c>
      <c r="W331" s="413">
        <v>2590</v>
      </c>
      <c r="X331" s="233">
        <f>T331-W331</f>
        <v>-310</v>
      </c>
    </row>
    <row r="332" spans="1:26" ht="11.25" customHeight="1" x14ac:dyDescent="0.2">
      <c r="A332" s="181" t="s">
        <v>1370</v>
      </c>
      <c r="B332" s="181" t="s">
        <v>1402</v>
      </c>
      <c r="C332" s="181" t="s">
        <v>1370</v>
      </c>
      <c r="D332" s="327"/>
      <c r="E332" s="100"/>
      <c r="F332" s="100"/>
      <c r="G332" s="101" t="s">
        <v>1331</v>
      </c>
      <c r="H332" s="100"/>
      <c r="I332" s="168"/>
      <c r="J332" s="168"/>
      <c r="K332" s="168"/>
      <c r="L332" s="299"/>
      <c r="M332" s="299"/>
      <c r="N332" s="113">
        <f t="shared" si="56"/>
        <v>0</v>
      </c>
      <c r="O332" s="114" t="str">
        <f t="shared" si="57"/>
        <v>---</v>
      </c>
      <c r="P332" s="362">
        <v>0</v>
      </c>
      <c r="Q332" s="375"/>
      <c r="R332" s="375"/>
      <c r="S332" s="112">
        <f t="shared" si="55"/>
        <v>0</v>
      </c>
      <c r="T332" s="387">
        <v>310</v>
      </c>
      <c r="U332" s="402">
        <v>44551</v>
      </c>
      <c r="V332" s="112">
        <f>Q332-T332</f>
        <v>-310</v>
      </c>
      <c r="W332" s="413"/>
      <c r="X332" s="233">
        <f>T332-W332</f>
        <v>310</v>
      </c>
    </row>
    <row r="333" spans="1:26" ht="11.25" customHeight="1" x14ac:dyDescent="0.2">
      <c r="A333" s="181" t="s">
        <v>1370</v>
      </c>
      <c r="B333" s="181" t="s">
        <v>1402</v>
      </c>
      <c r="C333" s="181" t="s">
        <v>1370</v>
      </c>
      <c r="D333" s="327"/>
      <c r="E333" s="100"/>
      <c r="F333" s="100"/>
      <c r="G333" s="101" t="s">
        <v>1332</v>
      </c>
      <c r="H333" s="100"/>
      <c r="I333" s="168"/>
      <c r="J333" s="168">
        <v>0</v>
      </c>
      <c r="K333" s="168">
        <v>0</v>
      </c>
      <c r="L333" s="242">
        <v>0</v>
      </c>
      <c r="M333" s="233">
        <v>0</v>
      </c>
      <c r="N333" s="113">
        <f t="shared" si="56"/>
        <v>0</v>
      </c>
      <c r="O333" s="114" t="str">
        <f t="shared" si="57"/>
        <v>---</v>
      </c>
      <c r="P333" s="362">
        <v>0</v>
      </c>
      <c r="Q333" s="375">
        <v>0</v>
      </c>
      <c r="R333" s="375"/>
      <c r="S333" s="112">
        <f t="shared" si="55"/>
        <v>0</v>
      </c>
      <c r="T333" s="387">
        <v>0</v>
      </c>
      <c r="U333" s="402">
        <v>44551</v>
      </c>
      <c r="V333" s="112">
        <f>Q333-T333</f>
        <v>0</v>
      </c>
      <c r="W333" s="413">
        <v>0</v>
      </c>
      <c r="X333" s="233">
        <f>T333-W333</f>
        <v>0</v>
      </c>
    </row>
    <row r="334" spans="1:26" ht="11.25" customHeight="1" x14ac:dyDescent="0.2">
      <c r="A334" s="181" t="s">
        <v>1370</v>
      </c>
      <c r="B334" s="181" t="s">
        <v>1402</v>
      </c>
      <c r="C334" s="181" t="s">
        <v>1370</v>
      </c>
      <c r="D334" s="327"/>
      <c r="E334" s="100"/>
      <c r="F334" s="100"/>
      <c r="G334" s="101" t="s">
        <v>1333</v>
      </c>
      <c r="H334" s="100"/>
      <c r="I334" s="168"/>
      <c r="J334" s="168"/>
      <c r="K334" s="168"/>
      <c r="L334" s="299"/>
      <c r="M334" s="299"/>
      <c r="N334" s="113">
        <f t="shared" si="56"/>
        <v>0</v>
      </c>
      <c r="O334" s="114" t="str">
        <f t="shared" si="57"/>
        <v>---</v>
      </c>
      <c r="P334" s="362">
        <v>0</v>
      </c>
      <c r="Q334" s="375">
        <v>0</v>
      </c>
      <c r="R334" s="375"/>
      <c r="S334" s="112">
        <f t="shared" si="55"/>
        <v>0</v>
      </c>
      <c r="T334" s="387">
        <v>0</v>
      </c>
      <c r="U334" s="402">
        <v>44551</v>
      </c>
      <c r="V334" s="112">
        <f>Q334-T334</f>
        <v>0</v>
      </c>
      <c r="W334" s="413">
        <v>0</v>
      </c>
      <c r="X334" s="233">
        <f>T334-W334</f>
        <v>0</v>
      </c>
    </row>
    <row r="335" spans="1:26" ht="11.25" customHeight="1" x14ac:dyDescent="0.2">
      <c r="A335" s="181" t="s">
        <v>1370</v>
      </c>
      <c r="B335" s="181" t="s">
        <v>1402</v>
      </c>
      <c r="C335" s="181" t="s">
        <v>1370</v>
      </c>
      <c r="D335" s="327"/>
      <c r="E335" s="100"/>
      <c r="F335" s="100"/>
      <c r="G335" s="101" t="s">
        <v>1334</v>
      </c>
      <c r="H335" s="100"/>
      <c r="I335" s="168">
        <v>3616.63</v>
      </c>
      <c r="J335" s="168">
        <v>4399.6899999999996</v>
      </c>
      <c r="K335" s="168">
        <v>3682.02</v>
      </c>
      <c r="L335" s="242">
        <v>1720.11</v>
      </c>
      <c r="M335" s="233">
        <v>5172</v>
      </c>
      <c r="N335" s="113">
        <f t="shared" si="56"/>
        <v>3451.8900000000003</v>
      </c>
      <c r="O335" s="114">
        <f t="shared" si="57"/>
        <v>0.33258120649651968</v>
      </c>
      <c r="P335" s="362">
        <v>7314</v>
      </c>
      <c r="Q335" s="375">
        <v>7314</v>
      </c>
      <c r="R335" s="375"/>
      <c r="S335" s="112">
        <f t="shared" si="55"/>
        <v>0</v>
      </c>
      <c r="T335" s="387">
        <v>5193</v>
      </c>
      <c r="U335" s="402">
        <v>44551</v>
      </c>
      <c r="V335" s="112">
        <f>Q335-T335</f>
        <v>2121</v>
      </c>
      <c r="W335" s="413">
        <v>7314</v>
      </c>
      <c r="X335" s="233">
        <f>T335-W335</f>
        <v>-2121</v>
      </c>
    </row>
    <row r="336" spans="1:26" ht="11.25" customHeight="1" x14ac:dyDescent="0.2">
      <c r="A336" s="181" t="s">
        <v>1370</v>
      </c>
      <c r="B336" s="181" t="s">
        <v>1402</v>
      </c>
      <c r="C336" s="181" t="s">
        <v>1370</v>
      </c>
      <c r="D336" s="327"/>
      <c r="E336" s="100"/>
      <c r="F336" s="100"/>
      <c r="G336" s="101" t="s">
        <v>1335</v>
      </c>
      <c r="H336" s="100"/>
      <c r="I336" s="168"/>
      <c r="J336" s="168"/>
      <c r="K336" s="168"/>
      <c r="L336" s="299"/>
      <c r="M336" s="299"/>
      <c r="N336" s="113">
        <f t="shared" si="56"/>
        <v>0</v>
      </c>
      <c r="O336" s="114" t="str">
        <f t="shared" si="57"/>
        <v>---</v>
      </c>
      <c r="P336" s="362"/>
      <c r="Q336" s="375"/>
      <c r="R336" s="375"/>
      <c r="S336" s="112">
        <f t="shared" si="55"/>
        <v>0</v>
      </c>
      <c r="T336" s="387">
        <v>2121</v>
      </c>
      <c r="U336" s="402">
        <v>44551</v>
      </c>
      <c r="V336" s="112">
        <f>Q336-T336</f>
        <v>-2121</v>
      </c>
      <c r="W336" s="413"/>
      <c r="X336" s="233">
        <f>T336-W336</f>
        <v>2121</v>
      </c>
      <c r="Z336" s="318"/>
    </row>
    <row r="337" spans="1:36" ht="11.25" customHeight="1" x14ac:dyDescent="0.2">
      <c r="A337" s="181" t="s">
        <v>1370</v>
      </c>
      <c r="B337" s="181" t="s">
        <v>1402</v>
      </c>
      <c r="C337" s="181" t="s">
        <v>1370</v>
      </c>
      <c r="D337" s="327"/>
      <c r="E337" s="100"/>
      <c r="F337" s="100"/>
      <c r="G337" s="101" t="s">
        <v>780</v>
      </c>
      <c r="H337" s="100"/>
      <c r="I337" s="168">
        <v>87164.88</v>
      </c>
      <c r="J337" s="168">
        <v>87413.52</v>
      </c>
      <c r="K337" s="168">
        <v>91775.31</v>
      </c>
      <c r="L337" s="242">
        <v>82142.59</v>
      </c>
      <c r="M337" s="242">
        <v>90376</v>
      </c>
      <c r="N337" s="113">
        <f t="shared" si="56"/>
        <v>8233.4100000000035</v>
      </c>
      <c r="O337" s="114">
        <f t="shared" si="57"/>
        <v>0.90889826945206686</v>
      </c>
      <c r="P337" s="362">
        <v>94353</v>
      </c>
      <c r="Q337" s="375">
        <v>94353</v>
      </c>
      <c r="R337" s="375"/>
      <c r="S337" s="112">
        <f t="shared" si="55"/>
        <v>0</v>
      </c>
      <c r="T337" s="387">
        <v>94353</v>
      </c>
      <c r="U337" s="402">
        <v>44551</v>
      </c>
      <c r="V337" s="112">
        <f>Q337-T337</f>
        <v>0</v>
      </c>
      <c r="W337" s="413">
        <v>94353</v>
      </c>
      <c r="X337" s="233">
        <f>T337-W337</f>
        <v>0</v>
      </c>
    </row>
    <row r="338" spans="1:36" ht="11.25" customHeight="1" x14ac:dyDescent="0.2">
      <c r="A338" s="181" t="s">
        <v>1370</v>
      </c>
      <c r="B338" s="181" t="s">
        <v>1402</v>
      </c>
      <c r="C338" s="181" t="s">
        <v>1370</v>
      </c>
      <c r="D338" s="327"/>
      <c r="E338" s="100"/>
      <c r="F338" s="100"/>
      <c r="G338" s="101" t="s">
        <v>1336</v>
      </c>
      <c r="H338" s="100"/>
      <c r="I338" s="168">
        <v>21624.09</v>
      </c>
      <c r="J338" s="168">
        <v>19203.849999999999</v>
      </c>
      <c r="K338" s="168">
        <v>21751.65</v>
      </c>
      <c r="L338" s="242">
        <v>25184.86</v>
      </c>
      <c r="M338" s="242">
        <v>23556</v>
      </c>
      <c r="N338" s="113">
        <f t="shared" si="56"/>
        <v>-1628.8600000000006</v>
      </c>
      <c r="O338" s="114">
        <f t="shared" si="57"/>
        <v>1.0691484122941077</v>
      </c>
      <c r="P338" s="362">
        <f>0+4846+4600+4365+4600+6836</f>
        <v>25247</v>
      </c>
      <c r="Q338" s="375">
        <v>25247</v>
      </c>
      <c r="R338" s="375"/>
      <c r="S338" s="112">
        <f t="shared" si="55"/>
        <v>0</v>
      </c>
      <c r="T338" s="387">
        <v>25247</v>
      </c>
      <c r="U338" s="402">
        <v>44551</v>
      </c>
      <c r="V338" s="112">
        <f>Q338-T338</f>
        <v>0</v>
      </c>
      <c r="W338" s="413">
        <v>25247</v>
      </c>
      <c r="X338" s="233">
        <f>T338-W338</f>
        <v>0</v>
      </c>
      <c r="AA338" s="181" t="s">
        <v>1354</v>
      </c>
      <c r="AB338" s="181" t="s">
        <v>1355</v>
      </c>
      <c r="AC338" s="181" t="s">
        <v>1356</v>
      </c>
      <c r="AD338" s="181" t="s">
        <v>1357</v>
      </c>
      <c r="AE338" s="181"/>
    </row>
    <row r="339" spans="1:36" ht="11.25" customHeight="1" x14ac:dyDescent="0.25">
      <c r="A339" s="181" t="s">
        <v>1370</v>
      </c>
      <c r="B339" s="181" t="s">
        <v>1402</v>
      </c>
      <c r="C339" s="181" t="s">
        <v>1370</v>
      </c>
      <c r="D339" s="327"/>
      <c r="E339" s="100"/>
      <c r="F339" s="100"/>
      <c r="G339" s="297" t="s">
        <v>694</v>
      </c>
      <c r="H339" s="297"/>
      <c r="I339" s="295"/>
      <c r="J339" s="295"/>
      <c r="K339" s="167"/>
      <c r="L339" s="111">
        <v>0</v>
      </c>
      <c r="M339" s="112"/>
      <c r="N339" s="113"/>
      <c r="O339" s="114"/>
      <c r="P339" s="130">
        <v>132258</v>
      </c>
      <c r="Q339" s="138">
        <v>132258</v>
      </c>
      <c r="R339" s="138"/>
      <c r="S339" s="112">
        <f>P339-Q339</f>
        <v>0</v>
      </c>
      <c r="T339" s="144">
        <v>142485</v>
      </c>
      <c r="U339" s="402">
        <v>44564</v>
      </c>
      <c r="V339" s="112">
        <f>Q339-T339</f>
        <v>-10227</v>
      </c>
      <c r="W339" s="112">
        <v>132258</v>
      </c>
      <c r="X339" s="233">
        <f>T339-W339</f>
        <v>10227</v>
      </c>
      <c r="Z339" s="181" t="s">
        <v>1358</v>
      </c>
      <c r="AA339" s="317">
        <v>2794.29</v>
      </c>
      <c r="AB339" s="317">
        <v>157.72</v>
      </c>
      <c r="AC339" s="317">
        <v>13.8</v>
      </c>
      <c r="AD339" s="317">
        <v>23.71</v>
      </c>
      <c r="AE339" s="317"/>
      <c r="AF339" s="317"/>
      <c r="AH339" s="181"/>
      <c r="AI339" s="181"/>
      <c r="AJ339" s="181"/>
    </row>
    <row r="340" spans="1:36" ht="11.25" customHeight="1" x14ac:dyDescent="0.25">
      <c r="A340" s="181" t="s">
        <v>1370</v>
      </c>
      <c r="B340" s="181" t="s">
        <v>1402</v>
      </c>
      <c r="C340" s="181" t="s">
        <v>1370</v>
      </c>
      <c r="D340" s="327"/>
      <c r="E340" s="100"/>
      <c r="F340" s="100"/>
      <c r="G340" s="297" t="s">
        <v>695</v>
      </c>
      <c r="H340" s="297"/>
      <c r="I340" s="295"/>
      <c r="J340" s="295"/>
      <c r="K340" s="167"/>
      <c r="L340" s="115">
        <v>0</v>
      </c>
      <c r="M340" s="233"/>
      <c r="N340" s="113"/>
      <c r="O340" s="114"/>
      <c r="P340" s="130">
        <v>1116</v>
      </c>
      <c r="Q340" s="138">
        <v>1116</v>
      </c>
      <c r="R340" s="138"/>
      <c r="S340" s="112">
        <f>P340-Q340</f>
        <v>0</v>
      </c>
      <c r="T340" s="144">
        <v>922</v>
      </c>
      <c r="U340" s="402">
        <v>44564</v>
      </c>
      <c r="V340" s="112">
        <f>Q340-T340</f>
        <v>194</v>
      </c>
      <c r="W340" s="112">
        <v>1116</v>
      </c>
      <c r="X340" s="233">
        <f>T340-W340</f>
        <v>-194</v>
      </c>
      <c r="Z340" s="181" t="s">
        <v>1358</v>
      </c>
      <c r="AA340" s="317">
        <v>2794.29</v>
      </c>
      <c r="AB340" s="317">
        <v>157.72</v>
      </c>
      <c r="AC340" s="317">
        <v>10</v>
      </c>
      <c r="AD340" s="317">
        <v>24.3</v>
      </c>
      <c r="AE340" s="317"/>
      <c r="AF340" s="317"/>
      <c r="AH340" s="181"/>
      <c r="AI340" s="181"/>
      <c r="AJ340" s="181"/>
    </row>
    <row r="341" spans="1:36" ht="11.25" customHeight="1" x14ac:dyDescent="0.2">
      <c r="A341" s="181" t="s">
        <v>1370</v>
      </c>
      <c r="B341" s="181" t="s">
        <v>1402</v>
      </c>
      <c r="C341" s="181" t="s">
        <v>1370</v>
      </c>
      <c r="D341" s="327"/>
      <c r="E341" s="100"/>
      <c r="F341" s="100"/>
      <c r="G341" s="297" t="s">
        <v>696</v>
      </c>
      <c r="H341" s="297"/>
      <c r="I341" s="295"/>
      <c r="J341" s="295"/>
      <c r="K341" s="167"/>
      <c r="L341" s="242">
        <v>0</v>
      </c>
      <c r="M341" s="233"/>
      <c r="N341" s="113"/>
      <c r="O341" s="114"/>
      <c r="P341" s="130">
        <v>1932</v>
      </c>
      <c r="Q341" s="138">
        <v>1932</v>
      </c>
      <c r="R341" s="138"/>
      <c r="S341" s="112">
        <f>P341-Q341</f>
        <v>0</v>
      </c>
      <c r="T341" s="144">
        <v>1647</v>
      </c>
      <c r="U341" s="402">
        <v>44564</v>
      </c>
      <c r="V341" s="112">
        <f>Q341-T341</f>
        <v>285</v>
      </c>
      <c r="W341" s="112">
        <v>1932</v>
      </c>
      <c r="X341" s="233">
        <f>T341-W341</f>
        <v>-285</v>
      </c>
      <c r="Z341" s="181" t="s">
        <v>1358</v>
      </c>
      <c r="AA341" s="317">
        <v>2069.85</v>
      </c>
      <c r="AB341" s="317">
        <v>91.22</v>
      </c>
      <c r="AC341" s="317">
        <v>18.2</v>
      </c>
      <c r="AD341" s="317">
        <v>24.3</v>
      </c>
      <c r="AE341" s="317"/>
      <c r="AF341" s="317"/>
      <c r="AH341" s="181"/>
      <c r="AI341" s="181"/>
      <c r="AJ341" s="181"/>
    </row>
    <row r="342" spans="1:36" ht="11.25" customHeight="1" x14ac:dyDescent="0.2">
      <c r="A342" s="181" t="s">
        <v>1370</v>
      </c>
      <c r="B342" s="181" t="s">
        <v>1402</v>
      </c>
      <c r="C342" s="181" t="s">
        <v>1370</v>
      </c>
      <c r="D342" s="327"/>
      <c r="E342" s="100"/>
      <c r="F342" s="264"/>
      <c r="G342" s="297" t="s">
        <v>1133</v>
      </c>
      <c r="H342" s="297"/>
      <c r="I342" s="295"/>
      <c r="J342" s="295"/>
      <c r="K342" s="167"/>
      <c r="L342" s="242">
        <v>0</v>
      </c>
      <c r="M342" s="112"/>
      <c r="N342" s="113"/>
      <c r="O342" s="114"/>
      <c r="P342" s="130">
        <v>11852</v>
      </c>
      <c r="Q342" s="138">
        <v>11852</v>
      </c>
      <c r="R342" s="138"/>
      <c r="S342" s="112">
        <f>P342-Q342</f>
        <v>0</v>
      </c>
      <c r="T342" s="144">
        <f>((T326+T329+T330+T332+T334+T336+T360)*'Formula variables'!$D$6)+((T324+T325+T328+T331+T333+T335+T337+T338+T359)*'Formula variables'!$D$7)+((+T329+T330+T332+T334+T336+T360)*'Formula variables'!$D$7)</f>
        <v>12003.070000000002</v>
      </c>
      <c r="U342" s="402">
        <v>44564</v>
      </c>
      <c r="V342" s="112">
        <f>Q342-T342</f>
        <v>-151.07000000000153</v>
      </c>
      <c r="W342" s="112">
        <v>11852</v>
      </c>
      <c r="X342" s="233">
        <f>T342-W342</f>
        <v>151.07000000000153</v>
      </c>
      <c r="Z342" s="181" t="s">
        <v>1358</v>
      </c>
      <c r="AA342" s="317">
        <v>2794.29</v>
      </c>
      <c r="AB342" s="317">
        <v>157.72</v>
      </c>
      <c r="AC342" s="317">
        <v>10</v>
      </c>
      <c r="AD342" s="317">
        <v>21.58</v>
      </c>
      <c r="AE342" s="317"/>
      <c r="AF342" s="317"/>
      <c r="AH342" s="181"/>
      <c r="AI342" s="181"/>
      <c r="AJ342" s="181"/>
    </row>
    <row r="343" spans="1:36" ht="11.25" customHeight="1" x14ac:dyDescent="0.2">
      <c r="A343" s="181" t="s">
        <v>1370</v>
      </c>
      <c r="B343" s="181" t="s">
        <v>1402</v>
      </c>
      <c r="C343" s="181" t="s">
        <v>1370</v>
      </c>
      <c r="D343" s="327"/>
      <c r="E343" s="100"/>
      <c r="F343" s="100"/>
      <c r="G343" s="297" t="s">
        <v>697</v>
      </c>
      <c r="H343" s="297"/>
      <c r="I343" s="295"/>
      <c r="J343" s="295"/>
      <c r="K343" s="167"/>
      <c r="L343" s="242"/>
      <c r="M343" s="112"/>
      <c r="N343" s="113"/>
      <c r="O343" s="114"/>
      <c r="P343" s="130">
        <v>160283</v>
      </c>
      <c r="Q343" s="138">
        <v>160283</v>
      </c>
      <c r="R343" s="138"/>
      <c r="S343" s="112">
        <f>P343-Q343</f>
        <v>0</v>
      </c>
      <c r="T343" s="144">
        <f>('Formula variables'!$D$12)*(T324+T325+T328+T331+T333+T335+T337+T338)</f>
        <v>159459.26920000001</v>
      </c>
      <c r="U343" s="402">
        <v>44564</v>
      </c>
      <c r="V343" s="112">
        <f>Q343-T343</f>
        <v>823.73079999999027</v>
      </c>
      <c r="W343" s="112">
        <v>160283</v>
      </c>
      <c r="X343" s="233">
        <f>T343-W343</f>
        <v>-823.73079999999027</v>
      </c>
      <c r="Z343" s="181" t="s">
        <v>1358</v>
      </c>
      <c r="AA343" s="317">
        <v>0</v>
      </c>
      <c r="AB343" s="317">
        <v>0</v>
      </c>
      <c r="AC343" s="317">
        <v>12</v>
      </c>
      <c r="AD343" s="317">
        <v>20.49</v>
      </c>
      <c r="AE343" s="317"/>
      <c r="AF343" s="317"/>
      <c r="AH343" s="181"/>
      <c r="AI343" s="181"/>
      <c r="AJ343" s="181"/>
    </row>
    <row r="344" spans="1:36" ht="11.25" customHeight="1" x14ac:dyDescent="0.2">
      <c r="A344" s="181" t="s">
        <v>1370</v>
      </c>
      <c r="B344" s="181" t="s">
        <v>1402</v>
      </c>
      <c r="C344" s="181" t="s">
        <v>1370</v>
      </c>
      <c r="D344" s="327"/>
      <c r="E344" s="100"/>
      <c r="F344" s="100"/>
      <c r="G344" s="101" t="s">
        <v>779</v>
      </c>
      <c r="H344" s="100"/>
      <c r="I344" s="168">
        <v>1678.7</v>
      </c>
      <c r="J344" s="168">
        <v>2211.71</v>
      </c>
      <c r="K344" s="168">
        <v>713.46</v>
      </c>
      <c r="L344" s="242">
        <v>1574.92</v>
      </c>
      <c r="M344" s="233">
        <v>1500</v>
      </c>
      <c r="N344" s="113">
        <f t="shared" si="56"/>
        <v>-74.920000000000073</v>
      </c>
      <c r="O344" s="114">
        <f t="shared" si="57"/>
        <v>1.0499466666666668</v>
      </c>
      <c r="P344" s="362">
        <v>1500</v>
      </c>
      <c r="Q344" s="375">
        <v>1500</v>
      </c>
      <c r="R344" s="375"/>
      <c r="S344" s="112">
        <f t="shared" si="55"/>
        <v>0</v>
      </c>
      <c r="T344" s="387">
        <v>1500</v>
      </c>
      <c r="U344" s="402">
        <v>44551</v>
      </c>
      <c r="V344" s="112">
        <f>Q344-T344</f>
        <v>0</v>
      </c>
      <c r="W344" s="413">
        <v>1500</v>
      </c>
      <c r="X344" s="233">
        <f>T344-W344</f>
        <v>0</v>
      </c>
      <c r="Z344" s="181" t="s">
        <v>1363</v>
      </c>
      <c r="AA344" s="317">
        <v>2794.29</v>
      </c>
      <c r="AB344" s="317">
        <v>157.72</v>
      </c>
      <c r="AC344" s="317">
        <f>AVERAGE(AC339:AC343)</f>
        <v>12.8</v>
      </c>
      <c r="AD344" s="317">
        <f>AVERAGE(AD339:AD343)</f>
        <v>22.875999999999998</v>
      </c>
      <c r="AE344" s="318"/>
      <c r="AF344" s="318"/>
    </row>
    <row r="345" spans="1:36" ht="11.25" customHeight="1" x14ac:dyDescent="0.2">
      <c r="A345" s="181" t="s">
        <v>1370</v>
      </c>
      <c r="B345" s="181" t="s">
        <v>1402</v>
      </c>
      <c r="C345" s="181" t="s">
        <v>1370</v>
      </c>
      <c r="D345" s="327"/>
      <c r="E345" s="100"/>
      <c r="F345" s="100"/>
      <c r="G345" s="101" t="s">
        <v>781</v>
      </c>
      <c r="H345" s="100"/>
      <c r="I345" s="168">
        <v>2075.2800000000002</v>
      </c>
      <c r="J345" s="168">
        <v>2563.5100000000002</v>
      </c>
      <c r="K345" s="168">
        <v>3516.47</v>
      </c>
      <c r="L345" s="242">
        <v>4278.67</v>
      </c>
      <c r="M345" s="233">
        <v>5396</v>
      </c>
      <c r="N345" s="113">
        <f t="shared" si="56"/>
        <v>1117.33</v>
      </c>
      <c r="O345" s="114">
        <f t="shared" si="57"/>
        <v>0.79293365455893261</v>
      </c>
      <c r="P345" s="362">
        <f>656+480+1200+540+2520</f>
        <v>5396</v>
      </c>
      <c r="Q345" s="375">
        <v>5396</v>
      </c>
      <c r="R345" s="375"/>
      <c r="S345" s="112">
        <f t="shared" si="55"/>
        <v>0</v>
      </c>
      <c r="T345" s="387">
        <v>5396</v>
      </c>
      <c r="U345" s="402">
        <v>44551</v>
      </c>
      <c r="V345" s="112">
        <f>Q345-T345</f>
        <v>0</v>
      </c>
      <c r="W345" s="413">
        <v>5396</v>
      </c>
      <c r="X345" s="233">
        <f>T345-W345</f>
        <v>0</v>
      </c>
      <c r="AA345" s="318"/>
      <c r="AB345" s="318"/>
      <c r="AC345" s="318"/>
      <c r="AD345" s="318"/>
      <c r="AE345" s="318"/>
      <c r="AF345" s="318"/>
    </row>
    <row r="346" spans="1:36" ht="11.25" customHeight="1" x14ac:dyDescent="0.2">
      <c r="A346" s="181" t="s">
        <v>1370</v>
      </c>
      <c r="B346" s="181" t="s">
        <v>1402</v>
      </c>
      <c r="C346" s="181" t="s">
        <v>1370</v>
      </c>
      <c r="D346" s="327"/>
      <c r="E346" s="100"/>
      <c r="F346" s="100"/>
      <c r="G346" s="101" t="s">
        <v>782</v>
      </c>
      <c r="H346" s="100"/>
      <c r="I346" s="168">
        <v>3438.75</v>
      </c>
      <c r="J346" s="168">
        <v>6912.5</v>
      </c>
      <c r="K346" s="168">
        <v>0</v>
      </c>
      <c r="L346" s="242">
        <v>3686.5</v>
      </c>
      <c r="M346" s="233">
        <v>3687</v>
      </c>
      <c r="N346" s="113">
        <f t="shared" si="56"/>
        <v>0.5</v>
      </c>
      <c r="O346" s="114">
        <f t="shared" si="57"/>
        <v>0.99986438839164637</v>
      </c>
      <c r="P346" s="354">
        <v>3946</v>
      </c>
      <c r="Q346" s="367">
        <v>3946</v>
      </c>
      <c r="R346" s="367"/>
      <c r="S346" s="112">
        <f t="shared" si="55"/>
        <v>0</v>
      </c>
      <c r="T346" s="380">
        <v>3946</v>
      </c>
      <c r="U346" s="402">
        <v>44551</v>
      </c>
      <c r="V346" s="112">
        <f>Q346-T346</f>
        <v>0</v>
      </c>
      <c r="W346" s="407">
        <v>3946</v>
      </c>
      <c r="X346" s="233">
        <f>T346-W346</f>
        <v>0</v>
      </c>
      <c r="Z346" s="321" t="s">
        <v>1359</v>
      </c>
      <c r="AA346" s="317">
        <f>SUM(AA339:AB344)</f>
        <v>13969.109999999999</v>
      </c>
      <c r="AB346" s="318"/>
      <c r="AC346" s="318"/>
      <c r="AD346" s="318"/>
    </row>
    <row r="347" spans="1:36" ht="11.25" customHeight="1" x14ac:dyDescent="0.2">
      <c r="A347" s="181" t="s">
        <v>1370</v>
      </c>
      <c r="B347" s="181" t="s">
        <v>1402</v>
      </c>
      <c r="C347" s="181" t="s">
        <v>1370</v>
      </c>
      <c r="D347" s="327"/>
      <c r="E347" s="100"/>
      <c r="F347" s="100"/>
      <c r="G347" s="101" t="s">
        <v>783</v>
      </c>
      <c r="H347" s="100"/>
      <c r="I347" s="168">
        <v>10673.12</v>
      </c>
      <c r="J347" s="168">
        <v>30341.45</v>
      </c>
      <c r="K347" s="168">
        <v>12000</v>
      </c>
      <c r="L347" s="242">
        <v>12500</v>
      </c>
      <c r="M347" s="233">
        <v>13000</v>
      </c>
      <c r="N347" s="113">
        <f t="shared" si="56"/>
        <v>500</v>
      </c>
      <c r="O347" s="114">
        <f t="shared" si="57"/>
        <v>0.96153846153846156</v>
      </c>
      <c r="P347" s="354">
        <f>500+12750</f>
        <v>13250</v>
      </c>
      <c r="Q347" s="367">
        <v>13250</v>
      </c>
      <c r="R347" s="367"/>
      <c r="S347" s="112">
        <f t="shared" si="55"/>
        <v>0</v>
      </c>
      <c r="T347" s="380">
        <v>13250</v>
      </c>
      <c r="U347" s="402">
        <v>44551</v>
      </c>
      <c r="V347" s="112">
        <f>Q347-T347</f>
        <v>0</v>
      </c>
      <c r="W347" s="407">
        <v>13250</v>
      </c>
      <c r="X347" s="233">
        <f>T347-W347</f>
        <v>0</v>
      </c>
      <c r="Z347" s="321" t="s">
        <v>1360</v>
      </c>
      <c r="AA347" s="317">
        <f>AA346*12</f>
        <v>167629.31999999998</v>
      </c>
    </row>
    <row r="348" spans="1:36" ht="11.25" customHeight="1" x14ac:dyDescent="0.2">
      <c r="A348" s="181" t="s">
        <v>1370</v>
      </c>
      <c r="B348" s="181" t="s">
        <v>1402</v>
      </c>
      <c r="C348" s="181" t="s">
        <v>1370</v>
      </c>
      <c r="D348" s="327"/>
      <c r="E348" s="100"/>
      <c r="F348" s="100"/>
      <c r="G348" s="101" t="s">
        <v>784</v>
      </c>
      <c r="H348" s="100"/>
      <c r="I348" s="168">
        <v>7223.47</v>
      </c>
      <c r="J348" s="168">
        <v>21527.32</v>
      </c>
      <c r="K348" s="168">
        <v>12604.46</v>
      </c>
      <c r="L348" s="242">
        <v>9273.11</v>
      </c>
      <c r="M348" s="233">
        <v>10000</v>
      </c>
      <c r="N348" s="113">
        <f t="shared" si="56"/>
        <v>726.88999999999942</v>
      </c>
      <c r="O348" s="114">
        <f t="shared" si="57"/>
        <v>0.92731100000000011</v>
      </c>
      <c r="P348" s="354">
        <v>10000</v>
      </c>
      <c r="Q348" s="367">
        <v>10000</v>
      </c>
      <c r="R348" s="367"/>
      <c r="S348" s="112">
        <f t="shared" si="55"/>
        <v>0</v>
      </c>
      <c r="T348" s="380">
        <v>10000</v>
      </c>
      <c r="U348" s="402">
        <v>44551</v>
      </c>
      <c r="V348" s="112">
        <f>Q348-T348</f>
        <v>0</v>
      </c>
      <c r="W348" s="407">
        <v>10000</v>
      </c>
      <c r="X348" s="233">
        <f>T348-W348</f>
        <v>0</v>
      </c>
      <c r="Z348" s="322" t="s">
        <v>1361</v>
      </c>
      <c r="AA348" s="319">
        <f>0.85*AA347</f>
        <v>142484.92199999999</v>
      </c>
    </row>
    <row r="349" spans="1:36" ht="11.25" customHeight="1" x14ac:dyDescent="0.2">
      <c r="A349" s="181" t="s">
        <v>1370</v>
      </c>
      <c r="B349" s="181" t="s">
        <v>1402</v>
      </c>
      <c r="C349" s="181" t="s">
        <v>1370</v>
      </c>
      <c r="D349" s="327"/>
      <c r="E349" s="100"/>
      <c r="F349" s="100"/>
      <c r="G349" s="101" t="s">
        <v>785</v>
      </c>
      <c r="H349" s="100"/>
      <c r="I349" s="168">
        <v>5752.84</v>
      </c>
      <c r="J349" s="168">
        <v>6199.61</v>
      </c>
      <c r="K349" s="168">
        <v>5123.5200000000004</v>
      </c>
      <c r="L349" s="242">
        <v>6534.68</v>
      </c>
      <c r="M349" s="233">
        <v>4800</v>
      </c>
      <c r="N349" s="113">
        <f t="shared" si="47"/>
        <v>-1734.6800000000003</v>
      </c>
      <c r="O349" s="114">
        <f t="shared" si="48"/>
        <v>1.3613916666666668</v>
      </c>
      <c r="P349" s="354">
        <v>5000</v>
      </c>
      <c r="Q349" s="367">
        <v>5000</v>
      </c>
      <c r="R349" s="367"/>
      <c r="S349" s="112">
        <f t="shared" si="55"/>
        <v>0</v>
      </c>
      <c r="T349" s="380">
        <v>5000</v>
      </c>
      <c r="U349" s="402">
        <v>44551</v>
      </c>
      <c r="V349" s="112">
        <f>Q349-T349</f>
        <v>0</v>
      </c>
      <c r="W349" s="407">
        <v>5000</v>
      </c>
      <c r="X349" s="233">
        <f>T349-W349</f>
        <v>0</v>
      </c>
      <c r="Z349" s="321"/>
    </row>
    <row r="350" spans="1:36" ht="11.25" customHeight="1" x14ac:dyDescent="0.2">
      <c r="A350" s="181" t="s">
        <v>1370</v>
      </c>
      <c r="B350" s="181" t="s">
        <v>1402</v>
      </c>
      <c r="C350" s="181" t="s">
        <v>1370</v>
      </c>
      <c r="D350" s="327"/>
      <c r="E350" s="100"/>
      <c r="F350" s="100"/>
      <c r="G350" s="101" t="s">
        <v>786</v>
      </c>
      <c r="H350" s="100"/>
      <c r="I350" s="168">
        <v>246.5</v>
      </c>
      <c r="J350" s="168">
        <v>380.3</v>
      </c>
      <c r="K350" s="168">
        <v>253.8</v>
      </c>
      <c r="L350" s="242">
        <v>280.85000000000002</v>
      </c>
      <c r="M350" s="233">
        <v>300</v>
      </c>
      <c r="N350" s="113">
        <f t="shared" si="47"/>
        <v>19.149999999999977</v>
      </c>
      <c r="O350" s="114">
        <f t="shared" si="48"/>
        <v>0.9361666666666667</v>
      </c>
      <c r="P350" s="354">
        <v>325</v>
      </c>
      <c r="Q350" s="367">
        <v>325</v>
      </c>
      <c r="R350" s="367"/>
      <c r="S350" s="112">
        <f t="shared" si="55"/>
        <v>0</v>
      </c>
      <c r="T350" s="380">
        <v>325</v>
      </c>
      <c r="U350" s="402">
        <v>44551</v>
      </c>
      <c r="V350" s="112">
        <f>Q350-T350</f>
        <v>0</v>
      </c>
      <c r="W350" s="407">
        <v>325</v>
      </c>
      <c r="X350" s="233">
        <f>T350-W350</f>
        <v>0</v>
      </c>
      <c r="Z350" s="321" t="s">
        <v>1353</v>
      </c>
      <c r="AA350" s="320">
        <f>12*SUM(AC339:AC344)</f>
        <v>921.59999999999991</v>
      </c>
    </row>
    <row r="351" spans="1:36" ht="11.25" customHeight="1" x14ac:dyDescent="0.2">
      <c r="A351" s="181" t="s">
        <v>1370</v>
      </c>
      <c r="B351" s="181" t="s">
        <v>1402</v>
      </c>
      <c r="C351" s="181" t="s">
        <v>1370</v>
      </c>
      <c r="D351" s="327"/>
      <c r="E351" s="100"/>
      <c r="F351" s="100"/>
      <c r="G351" s="101" t="s">
        <v>787</v>
      </c>
      <c r="H351" s="100"/>
      <c r="I351" s="168">
        <v>12063.22</v>
      </c>
      <c r="J351" s="168">
        <v>12007.08</v>
      </c>
      <c r="K351" s="168">
        <v>7958.83</v>
      </c>
      <c r="L351" s="242">
        <v>13262.64</v>
      </c>
      <c r="M351" s="233">
        <v>9746</v>
      </c>
      <c r="N351" s="113">
        <f t="shared" si="47"/>
        <v>-3516.6399999999994</v>
      </c>
      <c r="O351" s="114">
        <f t="shared" si="48"/>
        <v>1.3608290580751077</v>
      </c>
      <c r="P351" s="354">
        <v>15975</v>
      </c>
      <c r="Q351" s="367">
        <v>15975</v>
      </c>
      <c r="R351" s="367"/>
      <c r="S351" s="112">
        <f t="shared" si="55"/>
        <v>0</v>
      </c>
      <c r="T351" s="380">
        <v>15975</v>
      </c>
      <c r="U351" s="402">
        <v>44551</v>
      </c>
      <c r="V351" s="112">
        <f>Q351-T351</f>
        <v>0</v>
      </c>
      <c r="W351" s="407">
        <v>15975</v>
      </c>
      <c r="X351" s="233">
        <f>T351-W351</f>
        <v>0</v>
      </c>
      <c r="Z351" s="321"/>
    </row>
    <row r="352" spans="1:36" ht="11.25" customHeight="1" x14ac:dyDescent="0.2">
      <c r="A352" s="181" t="s">
        <v>1370</v>
      </c>
      <c r="B352" s="181" t="s">
        <v>1402</v>
      </c>
      <c r="C352" s="181" t="s">
        <v>1370</v>
      </c>
      <c r="D352" s="327"/>
      <c r="E352" s="100"/>
      <c r="F352" s="100"/>
      <c r="G352" s="101" t="s">
        <v>788</v>
      </c>
      <c r="H352" s="100"/>
      <c r="I352" s="168">
        <v>1111.94</v>
      </c>
      <c r="J352" s="168">
        <v>1049.18</v>
      </c>
      <c r="K352" s="168">
        <v>1759.13</v>
      </c>
      <c r="L352" s="242">
        <v>1095</v>
      </c>
      <c r="M352" s="233">
        <v>1000</v>
      </c>
      <c r="N352" s="113">
        <f t="shared" si="47"/>
        <v>-95</v>
      </c>
      <c r="O352" s="114">
        <f t="shared" si="48"/>
        <v>1.095</v>
      </c>
      <c r="P352" s="354">
        <v>1000</v>
      </c>
      <c r="Q352" s="367">
        <v>1000</v>
      </c>
      <c r="R352" s="367"/>
      <c r="S352" s="112">
        <f t="shared" si="55"/>
        <v>0</v>
      </c>
      <c r="T352" s="380">
        <v>1000</v>
      </c>
      <c r="U352" s="402">
        <v>44551</v>
      </c>
      <c r="V352" s="112">
        <f>Q352-T352</f>
        <v>0</v>
      </c>
      <c r="W352" s="407">
        <v>1000</v>
      </c>
      <c r="X352" s="233">
        <f>T352-W352</f>
        <v>0</v>
      </c>
      <c r="Z352" s="321" t="s">
        <v>1362</v>
      </c>
      <c r="AA352" s="320">
        <f>12*SUM(AD339:AD344)</f>
        <v>1647.0720000000001</v>
      </c>
    </row>
    <row r="353" spans="1:24" ht="11.25" customHeight="1" x14ac:dyDescent="0.2">
      <c r="A353" s="181" t="s">
        <v>1370</v>
      </c>
      <c r="B353" s="181" t="s">
        <v>1402</v>
      </c>
      <c r="C353" s="181" t="s">
        <v>1370</v>
      </c>
      <c r="D353" s="327"/>
      <c r="E353" s="100"/>
      <c r="F353" s="100"/>
      <c r="G353" s="101" t="s">
        <v>789</v>
      </c>
      <c r="H353" s="100"/>
      <c r="I353" s="168">
        <v>1311</v>
      </c>
      <c r="J353" s="168">
        <v>174.07</v>
      </c>
      <c r="K353" s="168">
        <v>390</v>
      </c>
      <c r="L353" s="242">
        <v>1111.76</v>
      </c>
      <c r="M353" s="233">
        <v>1106</v>
      </c>
      <c r="N353" s="113">
        <f t="shared" si="47"/>
        <v>-5.7599999999999909</v>
      </c>
      <c r="O353" s="114">
        <f t="shared" si="48"/>
        <v>1.0052079566003616</v>
      </c>
      <c r="P353" s="354">
        <v>1005</v>
      </c>
      <c r="Q353" s="367">
        <v>1005</v>
      </c>
      <c r="R353" s="367"/>
      <c r="S353" s="112">
        <f t="shared" si="55"/>
        <v>0</v>
      </c>
      <c r="T353" s="380">
        <v>1005</v>
      </c>
      <c r="U353" s="402">
        <v>44551</v>
      </c>
      <c r="V353" s="112">
        <f>Q353-T353</f>
        <v>0</v>
      </c>
      <c r="W353" s="407">
        <v>1005</v>
      </c>
      <c r="X353" s="233">
        <f>T353-W353</f>
        <v>0</v>
      </c>
    </row>
    <row r="354" spans="1:24" ht="11.25" customHeight="1" x14ac:dyDescent="0.2">
      <c r="A354" s="181" t="s">
        <v>1370</v>
      </c>
      <c r="B354" s="181" t="s">
        <v>1402</v>
      </c>
      <c r="C354" s="181" t="s">
        <v>1370</v>
      </c>
      <c r="D354" s="327"/>
      <c r="E354" s="100"/>
      <c r="F354" s="100"/>
      <c r="G354" s="101" t="s">
        <v>790</v>
      </c>
      <c r="H354" s="100"/>
      <c r="I354" s="168">
        <v>13240.92</v>
      </c>
      <c r="J354" s="168">
        <v>12704.17</v>
      </c>
      <c r="K354" s="168">
        <v>12697.26</v>
      </c>
      <c r="L354" s="242">
        <v>23789.19</v>
      </c>
      <c r="M354" s="233">
        <v>10000</v>
      </c>
      <c r="N354" s="113">
        <f t="shared" si="47"/>
        <v>-13789.189999999999</v>
      </c>
      <c r="O354" s="114">
        <f t="shared" si="48"/>
        <v>2.3789189999999998</v>
      </c>
      <c r="P354" s="354">
        <v>24690</v>
      </c>
      <c r="Q354" s="367">
        <v>24690</v>
      </c>
      <c r="R354" s="367"/>
      <c r="S354" s="112">
        <f t="shared" si="55"/>
        <v>0</v>
      </c>
      <c r="T354" s="380">
        <v>24690</v>
      </c>
      <c r="U354" s="402">
        <v>44551</v>
      </c>
      <c r="V354" s="112">
        <f>Q354-T354</f>
        <v>0</v>
      </c>
      <c r="W354" s="407">
        <v>24690</v>
      </c>
      <c r="X354" s="233">
        <f>T354-W354</f>
        <v>0</v>
      </c>
    </row>
    <row r="355" spans="1:24" ht="11.25" customHeight="1" x14ac:dyDescent="0.2">
      <c r="A355" s="181" t="s">
        <v>1370</v>
      </c>
      <c r="B355" s="181" t="s">
        <v>1402</v>
      </c>
      <c r="C355" s="181" t="s">
        <v>1370</v>
      </c>
      <c r="D355" s="327"/>
      <c r="E355" s="100"/>
      <c r="F355" s="100"/>
      <c r="G355" s="101" t="s">
        <v>791</v>
      </c>
      <c r="H355" s="100"/>
      <c r="I355" s="168">
        <v>2173.91</v>
      </c>
      <c r="J355" s="168">
        <v>1602.32</v>
      </c>
      <c r="K355" s="168">
        <v>1320</v>
      </c>
      <c r="L355" s="242">
        <v>913.99</v>
      </c>
      <c r="M355" s="233">
        <v>2000</v>
      </c>
      <c r="N355" s="113">
        <f t="shared" si="47"/>
        <v>1086.01</v>
      </c>
      <c r="O355" s="114">
        <f t="shared" si="48"/>
        <v>0.45699499999999998</v>
      </c>
      <c r="P355" s="354">
        <v>2000</v>
      </c>
      <c r="Q355" s="367">
        <v>2000</v>
      </c>
      <c r="R355" s="367"/>
      <c r="S355" s="112">
        <f t="shared" si="55"/>
        <v>0</v>
      </c>
      <c r="T355" s="380">
        <v>2000</v>
      </c>
      <c r="U355" s="402">
        <v>44551</v>
      </c>
      <c r="V355" s="112">
        <f>Q355-T355</f>
        <v>0</v>
      </c>
      <c r="W355" s="407">
        <v>2000</v>
      </c>
      <c r="X355" s="233">
        <f>T355-W355</f>
        <v>0</v>
      </c>
    </row>
    <row r="356" spans="1:24" ht="11.25" customHeight="1" x14ac:dyDescent="0.2">
      <c r="A356" s="181" t="s">
        <v>1370</v>
      </c>
      <c r="B356" s="181" t="s">
        <v>1402</v>
      </c>
      <c r="C356" s="181" t="s">
        <v>1370</v>
      </c>
      <c r="D356" s="327"/>
      <c r="E356" s="100"/>
      <c r="F356" s="100"/>
      <c r="G356" s="101" t="s">
        <v>792</v>
      </c>
      <c r="H356" s="100"/>
      <c r="I356" s="168">
        <v>4112.67</v>
      </c>
      <c r="J356" s="168">
        <v>6857.06</v>
      </c>
      <c r="K356" s="168">
        <v>6607.73</v>
      </c>
      <c r="L356" s="242">
        <v>4339.88</v>
      </c>
      <c r="M356" s="233">
        <v>4200</v>
      </c>
      <c r="N356" s="113">
        <f t="shared" si="47"/>
        <v>-139.88000000000011</v>
      </c>
      <c r="O356" s="114">
        <f t="shared" si="48"/>
        <v>1.0333047619047619</v>
      </c>
      <c r="P356" s="354">
        <v>4200</v>
      </c>
      <c r="Q356" s="367">
        <v>4200</v>
      </c>
      <c r="R356" s="367"/>
      <c r="S356" s="112">
        <f t="shared" si="55"/>
        <v>0</v>
      </c>
      <c r="T356" s="380">
        <v>4200</v>
      </c>
      <c r="U356" s="402">
        <v>44551</v>
      </c>
      <c r="V356" s="112">
        <f>Q356-T356</f>
        <v>0</v>
      </c>
      <c r="W356" s="407">
        <v>4200</v>
      </c>
      <c r="X356" s="233">
        <f>T356-W356</f>
        <v>0</v>
      </c>
    </row>
    <row r="357" spans="1:24" ht="11.25" customHeight="1" x14ac:dyDescent="0.25">
      <c r="A357" s="181" t="s">
        <v>1394</v>
      </c>
      <c r="B357" s="181" t="s">
        <v>1402</v>
      </c>
      <c r="C357" s="181" t="s">
        <v>1371</v>
      </c>
      <c r="D357" s="327"/>
      <c r="E357" s="100"/>
      <c r="F357" s="100" t="s">
        <v>793</v>
      </c>
      <c r="G357" s="100"/>
      <c r="H357" s="100"/>
      <c r="I357" s="165">
        <f>SUM(I323:I356)</f>
        <v>457499.79</v>
      </c>
      <c r="J357" s="165">
        <f>SUM(J323:J356)</f>
        <v>496695.87</v>
      </c>
      <c r="K357" s="165">
        <f>SUM(K323:K356)</f>
        <v>473746.58000000007</v>
      </c>
      <c r="L357" s="106">
        <f>SUM(L323:L356)</f>
        <v>522440.82999999984</v>
      </c>
      <c r="M357" s="107">
        <f>SUM(M323:M356)</f>
        <v>561843</v>
      </c>
      <c r="N357" s="257">
        <f t="shared" si="47"/>
        <v>39402.170000000158</v>
      </c>
      <c r="O357" s="258">
        <f t="shared" si="48"/>
        <v>0.92986978568746048</v>
      </c>
      <c r="P357" s="356">
        <v>934082</v>
      </c>
      <c r="Q357" s="369">
        <f>SUM(Q324:Q356)</f>
        <v>934080</v>
      </c>
      <c r="R357" s="138"/>
      <c r="S357" s="107">
        <f>P357-Q357</f>
        <v>2</v>
      </c>
      <c r="T357" s="382">
        <f>SUM(T322:T356)</f>
        <v>943155.33919999993</v>
      </c>
      <c r="U357" s="402">
        <v>44564</v>
      </c>
      <c r="V357" s="107">
        <f>Q357-T357</f>
        <v>-9075.3391999999294</v>
      </c>
      <c r="W357" s="107">
        <f>SUM(W322:W356)</f>
        <v>934080</v>
      </c>
      <c r="X357" s="107">
        <f>T357-W357</f>
        <v>9075.3391999999294</v>
      </c>
    </row>
    <row r="358" spans="1:24" ht="11.25" customHeight="1" x14ac:dyDescent="0.25">
      <c r="A358" s="181" t="s">
        <v>1370</v>
      </c>
      <c r="B358" s="181" t="s">
        <v>1402</v>
      </c>
      <c r="C358" s="181" t="s">
        <v>1370</v>
      </c>
      <c r="D358" s="327"/>
      <c r="E358" s="100"/>
      <c r="F358" s="100" t="s">
        <v>814</v>
      </c>
      <c r="G358" s="100"/>
      <c r="H358" s="100"/>
      <c r="I358" s="167"/>
      <c r="J358" s="167"/>
      <c r="K358" s="167"/>
      <c r="L358" s="111"/>
      <c r="M358" s="112"/>
      <c r="N358" s="113"/>
      <c r="O358" s="114"/>
      <c r="P358" s="130"/>
      <c r="Q358" s="138"/>
      <c r="R358" s="138"/>
      <c r="S358" s="112"/>
      <c r="T358" s="144"/>
      <c r="U358" s="402"/>
      <c r="V358" s="112"/>
      <c r="W358" s="112"/>
      <c r="X358" s="112"/>
    </row>
    <row r="359" spans="1:24" ht="11.25" customHeight="1" x14ac:dyDescent="0.2">
      <c r="A359" s="181" t="s">
        <v>1370</v>
      </c>
      <c r="B359" s="181" t="s">
        <v>1402</v>
      </c>
      <c r="C359" s="181" t="s">
        <v>1370</v>
      </c>
      <c r="D359" s="327"/>
      <c r="E359" s="100"/>
      <c r="F359" s="100"/>
      <c r="G359" s="101" t="s">
        <v>1337</v>
      </c>
      <c r="H359" s="100"/>
      <c r="I359" s="167"/>
      <c r="J359" s="167"/>
      <c r="K359" s="167"/>
      <c r="L359" s="298"/>
      <c r="M359" s="299"/>
      <c r="N359" s="113"/>
      <c r="O359" s="114"/>
      <c r="P359" s="130">
        <v>0</v>
      </c>
      <c r="Q359" s="138">
        <v>0</v>
      </c>
      <c r="R359" s="138"/>
      <c r="S359" s="112">
        <f t="shared" ref="S359:S360" si="58">P359-Q359</f>
        <v>0</v>
      </c>
      <c r="T359" s="144">
        <v>0</v>
      </c>
      <c r="U359" s="402">
        <v>44551</v>
      </c>
      <c r="V359" s="112">
        <f>Q359-T359</f>
        <v>0</v>
      </c>
      <c r="W359" s="112">
        <v>0</v>
      </c>
      <c r="X359" s="233">
        <f>T359-W359</f>
        <v>0</v>
      </c>
    </row>
    <row r="360" spans="1:24" ht="11.25" customHeight="1" x14ac:dyDescent="0.2">
      <c r="A360" s="181" t="s">
        <v>1370</v>
      </c>
      <c r="B360" s="181" t="s">
        <v>1402</v>
      </c>
      <c r="C360" s="181" t="s">
        <v>1370</v>
      </c>
      <c r="D360" s="327"/>
      <c r="E360" s="100"/>
      <c r="F360" s="100"/>
      <c r="G360" s="101" t="s">
        <v>815</v>
      </c>
      <c r="H360" s="100"/>
      <c r="I360" s="169"/>
      <c r="J360" s="169"/>
      <c r="K360" s="169">
        <v>8112</v>
      </c>
      <c r="L360" s="261">
        <v>4464</v>
      </c>
      <c r="M360" s="116">
        <v>0</v>
      </c>
      <c r="N360" s="259">
        <f>M360-L360</f>
        <v>-4464</v>
      </c>
      <c r="O360" s="260" t="str">
        <f>IF((M360=0),"---",(L360/M360))</f>
        <v>---</v>
      </c>
      <c r="P360" s="361">
        <v>0</v>
      </c>
      <c r="Q360" s="374">
        <v>0</v>
      </c>
      <c r="R360" s="367"/>
      <c r="S360" s="116">
        <f t="shared" si="58"/>
        <v>0</v>
      </c>
      <c r="T360" s="388">
        <v>0</v>
      </c>
      <c r="U360" s="402">
        <v>44551</v>
      </c>
      <c r="V360" s="116">
        <f>Q360-T360</f>
        <v>0</v>
      </c>
      <c r="W360" s="411">
        <v>0</v>
      </c>
      <c r="X360" s="116">
        <f>T360-W360</f>
        <v>0</v>
      </c>
    </row>
    <row r="361" spans="1:24" ht="11.25" customHeight="1" x14ac:dyDescent="0.25">
      <c r="A361" s="181" t="s">
        <v>1394</v>
      </c>
      <c r="B361" s="181" t="s">
        <v>1402</v>
      </c>
      <c r="C361" s="181" t="s">
        <v>1371</v>
      </c>
      <c r="D361" s="327"/>
      <c r="E361" s="100"/>
      <c r="F361" s="100" t="s">
        <v>816</v>
      </c>
      <c r="G361" s="100"/>
      <c r="H361" s="100"/>
      <c r="I361" s="336">
        <f>SUM(I358:I360)</f>
        <v>0</v>
      </c>
      <c r="J361" s="336">
        <f>SUM(J358:J360)</f>
        <v>0</v>
      </c>
      <c r="K361" s="336">
        <f>SUM(K358:K360)</f>
        <v>8112</v>
      </c>
      <c r="L361" s="331">
        <f>SUM(L358:L360)</f>
        <v>4464</v>
      </c>
      <c r="M361" s="332">
        <f>SUM(M358:M360)</f>
        <v>0</v>
      </c>
      <c r="N361" s="333">
        <f>M361-L361</f>
        <v>-4464</v>
      </c>
      <c r="O361" s="334" t="str">
        <f>IF((M361=0),"---",(L361/M361))</f>
        <v>---</v>
      </c>
      <c r="P361" s="363">
        <f>SUM(P358:P360)</f>
        <v>0</v>
      </c>
      <c r="Q361" s="376">
        <f>SUM(Q358:Q360)</f>
        <v>0</v>
      </c>
      <c r="R361" s="135"/>
      <c r="S361" s="332">
        <f>P361-Q361</f>
        <v>0</v>
      </c>
      <c r="T361" s="389">
        <f>SUM(T358:T360)</f>
        <v>0</v>
      </c>
      <c r="U361" s="402"/>
      <c r="V361" s="332">
        <f>Q361-T361</f>
        <v>0</v>
      </c>
      <c r="W361" s="332">
        <f>SUM(W358:W360)</f>
        <v>0</v>
      </c>
      <c r="X361" s="332">
        <f>T361-W361</f>
        <v>0</v>
      </c>
    </row>
    <row r="362" spans="1:24" ht="11.25" customHeight="1" x14ac:dyDescent="0.25">
      <c r="A362" s="181" t="s">
        <v>1370</v>
      </c>
      <c r="B362" s="181" t="s">
        <v>1370</v>
      </c>
      <c r="C362" s="181" t="s">
        <v>1370</v>
      </c>
      <c r="D362" s="327"/>
      <c r="E362" s="109" t="s">
        <v>817</v>
      </c>
      <c r="F362" s="100"/>
      <c r="G362" s="315"/>
      <c r="H362" s="100"/>
      <c r="I362" s="171"/>
      <c r="J362" s="171"/>
      <c r="K362" s="171"/>
      <c r="L362" s="106"/>
      <c r="M362" s="106"/>
      <c r="N362" s="257"/>
      <c r="O362" s="258"/>
      <c r="P362" s="356">
        <f>P357+P361</f>
        <v>934082</v>
      </c>
      <c r="Q362" s="369">
        <f>Q357+Q361</f>
        <v>934080</v>
      </c>
      <c r="R362" s="138"/>
      <c r="S362" s="107">
        <f>P362-Q362</f>
        <v>2</v>
      </c>
      <c r="T362" s="382">
        <f>T357+T361</f>
        <v>943155.33919999993</v>
      </c>
      <c r="U362" s="402">
        <v>44564</v>
      </c>
      <c r="V362" s="107">
        <f>V357+V361</f>
        <v>-9075.3391999999294</v>
      </c>
      <c r="W362" s="107">
        <f>W357+W361</f>
        <v>934080</v>
      </c>
      <c r="X362" s="107">
        <f>T362-W362</f>
        <v>9075.3391999999294</v>
      </c>
    </row>
    <row r="363" spans="1:24" ht="11.25" customHeight="1" x14ac:dyDescent="0.25">
      <c r="A363" s="181" t="s">
        <v>1370</v>
      </c>
      <c r="B363" s="181" t="s">
        <v>1403</v>
      </c>
      <c r="C363" s="181" t="s">
        <v>1370</v>
      </c>
      <c r="D363" s="327"/>
      <c r="E363" s="100"/>
      <c r="F363" s="125" t="s">
        <v>1222</v>
      </c>
      <c r="G363" s="125"/>
      <c r="H363" s="125"/>
      <c r="I363" s="167"/>
      <c r="J363" s="167"/>
      <c r="K363" s="167"/>
      <c r="L363" s="111"/>
      <c r="M363" s="112"/>
      <c r="N363" s="113"/>
      <c r="O363" s="114"/>
      <c r="P363" s="130"/>
      <c r="Q363" s="138"/>
      <c r="R363" s="138"/>
      <c r="S363" s="112"/>
      <c r="T363" s="144"/>
      <c r="U363" s="402">
        <v>44557</v>
      </c>
      <c r="V363" s="112"/>
      <c r="W363" s="112"/>
      <c r="X363" s="112"/>
    </row>
    <row r="364" spans="1:24" ht="11.25" customHeight="1" x14ac:dyDescent="0.2">
      <c r="A364" s="181" t="s">
        <v>1370</v>
      </c>
      <c r="B364" s="181" t="s">
        <v>1403</v>
      </c>
      <c r="C364" s="181" t="s">
        <v>1370</v>
      </c>
      <c r="D364" s="327"/>
      <c r="E364" s="100"/>
      <c r="F364" s="100"/>
      <c r="G364" s="101" t="s">
        <v>794</v>
      </c>
      <c r="H364" s="100"/>
      <c r="I364" s="168">
        <v>903.55</v>
      </c>
      <c r="J364" s="168">
        <v>4000</v>
      </c>
      <c r="K364" s="168">
        <v>5835</v>
      </c>
      <c r="L364" s="243">
        <v>5973.83</v>
      </c>
      <c r="M364" s="233">
        <v>5952</v>
      </c>
      <c r="N364" s="113">
        <f t="shared" si="47"/>
        <v>-21.829999999999927</v>
      </c>
      <c r="O364" s="114">
        <f t="shared" si="48"/>
        <v>1.0036676747311828</v>
      </c>
      <c r="P364" s="364">
        <v>12008</v>
      </c>
      <c r="Q364" s="377">
        <v>6214</v>
      </c>
      <c r="R364" s="377"/>
      <c r="S364" s="112">
        <f t="shared" ref="S364:S390" si="59">P364-Q364</f>
        <v>5794</v>
      </c>
      <c r="T364" s="390">
        <f>2*200*22</f>
        <v>8800</v>
      </c>
      <c r="U364" s="402">
        <v>44557</v>
      </c>
      <c r="V364" s="112">
        <f>Q364-T364</f>
        <v>-2586</v>
      </c>
      <c r="W364" s="410">
        <v>6214</v>
      </c>
      <c r="X364" s="233">
        <f>T364-W364</f>
        <v>2586</v>
      </c>
    </row>
    <row r="365" spans="1:24" ht="11.25" customHeight="1" x14ac:dyDescent="0.2">
      <c r="A365" s="181" t="s">
        <v>1370</v>
      </c>
      <c r="B365" s="181" t="s">
        <v>1403</v>
      </c>
      <c r="C365" s="181" t="s">
        <v>1370</v>
      </c>
      <c r="D365" s="327"/>
      <c r="E365" s="100"/>
      <c r="F365" s="100"/>
      <c r="G365" s="101" t="s">
        <v>795</v>
      </c>
      <c r="H365" s="100"/>
      <c r="I365" s="168"/>
      <c r="J365" s="168"/>
      <c r="K365" s="168">
        <v>0</v>
      </c>
      <c r="L365" s="243">
        <v>0</v>
      </c>
      <c r="M365" s="233">
        <v>0</v>
      </c>
      <c r="N365" s="113">
        <f t="shared" si="47"/>
        <v>0</v>
      </c>
      <c r="O365" s="114" t="str">
        <f t="shared" si="48"/>
        <v>---</v>
      </c>
      <c r="P365" s="364">
        <v>0</v>
      </c>
      <c r="Q365" s="377">
        <v>0</v>
      </c>
      <c r="R365" s="377"/>
      <c r="S365" s="112">
        <f t="shared" si="59"/>
        <v>0</v>
      </c>
      <c r="T365" s="390">
        <v>0</v>
      </c>
      <c r="U365" s="402">
        <v>44557</v>
      </c>
      <c r="V365" s="112">
        <f>Q365-T365</f>
        <v>0</v>
      </c>
      <c r="W365" s="410">
        <v>0</v>
      </c>
      <c r="X365" s="233">
        <f>T365-W365</f>
        <v>0</v>
      </c>
    </row>
    <row r="366" spans="1:24" ht="11.25" customHeight="1" x14ac:dyDescent="0.2">
      <c r="A366" s="181" t="s">
        <v>1370</v>
      </c>
      <c r="B366" s="181" t="s">
        <v>1403</v>
      </c>
      <c r="C366" s="181" t="s">
        <v>1370</v>
      </c>
      <c r="D366" s="327"/>
      <c r="E366" s="100"/>
      <c r="F366" s="100"/>
      <c r="G366" s="101" t="s">
        <v>796</v>
      </c>
      <c r="H366" s="100"/>
      <c r="I366" s="168"/>
      <c r="J366" s="168"/>
      <c r="K366" s="168">
        <v>0</v>
      </c>
      <c r="L366" s="243">
        <v>0</v>
      </c>
      <c r="M366" s="233">
        <v>0</v>
      </c>
      <c r="N366" s="113">
        <f t="shared" si="47"/>
        <v>0</v>
      </c>
      <c r="O366" s="114" t="str">
        <f t="shared" si="48"/>
        <v>---</v>
      </c>
      <c r="P366" s="364">
        <v>0</v>
      </c>
      <c r="Q366" s="377">
        <v>0</v>
      </c>
      <c r="R366" s="377"/>
      <c r="S366" s="112">
        <f t="shared" si="59"/>
        <v>0</v>
      </c>
      <c r="T366" s="390">
        <v>0</v>
      </c>
      <c r="U366" s="402">
        <v>44557</v>
      </c>
      <c r="V366" s="112">
        <f>Q366-T366</f>
        <v>0</v>
      </c>
      <c r="W366" s="410">
        <v>0</v>
      </c>
      <c r="X366" s="233">
        <f>T366-W366</f>
        <v>0</v>
      </c>
    </row>
    <row r="367" spans="1:24" ht="11.25" customHeight="1" x14ac:dyDescent="0.2">
      <c r="A367" s="181" t="s">
        <v>1370</v>
      </c>
      <c r="B367" s="181" t="s">
        <v>1403</v>
      </c>
      <c r="C367" s="181" t="s">
        <v>1370</v>
      </c>
      <c r="D367" s="327"/>
      <c r="E367" s="100"/>
      <c r="F367" s="100"/>
      <c r="G367" s="101" t="s">
        <v>797</v>
      </c>
      <c r="H367" s="100"/>
      <c r="I367" s="168"/>
      <c r="J367" s="168"/>
      <c r="K367" s="168">
        <v>0</v>
      </c>
      <c r="L367" s="243">
        <v>0</v>
      </c>
      <c r="M367" s="233">
        <v>0</v>
      </c>
      <c r="N367" s="113">
        <f t="shared" ref="N367:N439" si="60">M367-L367</f>
        <v>0</v>
      </c>
      <c r="O367" s="114" t="str">
        <f t="shared" ref="O367:O439" si="61">IF((M367=0),"---",(L367/M367))</f>
        <v>---</v>
      </c>
      <c r="P367" s="364">
        <v>0</v>
      </c>
      <c r="Q367" s="377">
        <v>0</v>
      </c>
      <c r="R367" s="377"/>
      <c r="S367" s="112">
        <f t="shared" si="59"/>
        <v>0</v>
      </c>
      <c r="T367" s="390">
        <v>0</v>
      </c>
      <c r="U367" s="402">
        <v>44557</v>
      </c>
      <c r="V367" s="112">
        <f>Q367-T367</f>
        <v>0</v>
      </c>
      <c r="W367" s="410">
        <v>0</v>
      </c>
      <c r="X367" s="233">
        <f>T367-W367</f>
        <v>0</v>
      </c>
    </row>
    <row r="368" spans="1:24" ht="11.25" customHeight="1" x14ac:dyDescent="0.2">
      <c r="A368" s="181" t="s">
        <v>1370</v>
      </c>
      <c r="B368" s="181" t="s">
        <v>1403</v>
      </c>
      <c r="C368" s="181" t="s">
        <v>1370</v>
      </c>
      <c r="D368" s="327"/>
      <c r="E368" s="100"/>
      <c r="F368" s="100"/>
      <c r="G368" s="101" t="s">
        <v>1137</v>
      </c>
      <c r="H368" s="100"/>
      <c r="I368" s="168"/>
      <c r="J368" s="168"/>
      <c r="K368" s="168">
        <v>0</v>
      </c>
      <c r="L368" s="243">
        <v>0</v>
      </c>
      <c r="M368" s="233">
        <v>0</v>
      </c>
      <c r="N368" s="113">
        <f t="shared" si="60"/>
        <v>0</v>
      </c>
      <c r="O368" s="114" t="str">
        <f t="shared" si="61"/>
        <v>---</v>
      </c>
      <c r="P368" s="364">
        <v>0</v>
      </c>
      <c r="Q368" s="377">
        <v>0</v>
      </c>
      <c r="R368" s="377"/>
      <c r="S368" s="112">
        <f t="shared" si="59"/>
        <v>0</v>
      </c>
      <c r="T368" s="390">
        <v>0</v>
      </c>
      <c r="U368" s="402">
        <v>44557</v>
      </c>
      <c r="V368" s="112">
        <f>Q368-T368</f>
        <v>0</v>
      </c>
      <c r="W368" s="410">
        <v>0</v>
      </c>
      <c r="X368" s="233">
        <f>T368-W368</f>
        <v>0</v>
      </c>
    </row>
    <row r="369" spans="1:24" ht="11.25" customHeight="1" x14ac:dyDescent="0.2">
      <c r="A369" s="181" t="s">
        <v>1370</v>
      </c>
      <c r="B369" s="181" t="s">
        <v>1403</v>
      </c>
      <c r="C369" s="181" t="s">
        <v>1370</v>
      </c>
      <c r="D369" s="327"/>
      <c r="E369" s="100"/>
      <c r="F369" s="100"/>
      <c r="G369" s="297" t="s">
        <v>694</v>
      </c>
      <c r="H369" s="296"/>
      <c r="I369" s="295"/>
      <c r="J369" s="295"/>
      <c r="K369" s="167"/>
      <c r="L369" s="115"/>
      <c r="M369" s="233"/>
      <c r="N369" s="113"/>
      <c r="O369" s="114"/>
      <c r="P369" s="364">
        <v>0</v>
      </c>
      <c r="Q369" s="377">
        <v>0</v>
      </c>
      <c r="R369" s="377"/>
      <c r="S369" s="112">
        <f t="shared" ref="S369:S374" si="62">P369-Q369</f>
        <v>0</v>
      </c>
      <c r="T369" s="390">
        <v>0</v>
      </c>
      <c r="U369" s="402">
        <v>44557</v>
      </c>
      <c r="V369" s="112">
        <f>Q369-T369</f>
        <v>0</v>
      </c>
      <c r="W369" s="410">
        <v>0</v>
      </c>
      <c r="X369" s="233">
        <f>T369-W369</f>
        <v>0</v>
      </c>
    </row>
    <row r="370" spans="1:24" ht="11.25" customHeight="1" x14ac:dyDescent="0.2">
      <c r="A370" s="181" t="s">
        <v>1370</v>
      </c>
      <c r="B370" s="181" t="s">
        <v>1403</v>
      </c>
      <c r="C370" s="181" t="s">
        <v>1370</v>
      </c>
      <c r="D370" s="327"/>
      <c r="E370" s="100"/>
      <c r="F370" s="100"/>
      <c r="G370" s="297" t="s">
        <v>695</v>
      </c>
      <c r="H370" s="296"/>
      <c r="I370" s="295"/>
      <c r="J370" s="295"/>
      <c r="K370" s="167"/>
      <c r="L370" s="115"/>
      <c r="M370" s="233"/>
      <c r="N370" s="113"/>
      <c r="O370" s="114"/>
      <c r="P370" s="364">
        <v>0</v>
      </c>
      <c r="Q370" s="377">
        <v>0</v>
      </c>
      <c r="R370" s="377"/>
      <c r="S370" s="112">
        <f t="shared" si="62"/>
        <v>0</v>
      </c>
      <c r="T370" s="390">
        <v>0</v>
      </c>
      <c r="U370" s="402">
        <v>44557</v>
      </c>
      <c r="V370" s="112">
        <f>Q370-T370</f>
        <v>0</v>
      </c>
      <c r="W370" s="410">
        <v>0</v>
      </c>
      <c r="X370" s="233">
        <f>T370-W370</f>
        <v>0</v>
      </c>
    </row>
    <row r="371" spans="1:24" ht="11.25" customHeight="1" x14ac:dyDescent="0.2">
      <c r="A371" s="181" t="s">
        <v>1370</v>
      </c>
      <c r="B371" s="181" t="s">
        <v>1403</v>
      </c>
      <c r="C371" s="181" t="s">
        <v>1370</v>
      </c>
      <c r="D371" s="327"/>
      <c r="E371" s="100"/>
      <c r="F371" s="100"/>
      <c r="G371" s="297" t="s">
        <v>696</v>
      </c>
      <c r="H371" s="296"/>
      <c r="I371" s="295"/>
      <c r="J371" s="295"/>
      <c r="K371" s="167"/>
      <c r="L371" s="115"/>
      <c r="M371" s="233"/>
      <c r="N371" s="113"/>
      <c r="O371" s="114"/>
      <c r="P371" s="364">
        <v>0</v>
      </c>
      <c r="Q371" s="377">
        <v>0</v>
      </c>
      <c r="R371" s="377"/>
      <c r="S371" s="112">
        <f t="shared" si="62"/>
        <v>0</v>
      </c>
      <c r="T371" s="390">
        <v>0</v>
      </c>
      <c r="U371" s="402">
        <v>44557</v>
      </c>
      <c r="V371" s="112">
        <f>Q371-T371</f>
        <v>0</v>
      </c>
      <c r="W371" s="410">
        <v>0</v>
      </c>
      <c r="X371" s="233">
        <f>T371-W371</f>
        <v>0</v>
      </c>
    </row>
    <row r="372" spans="1:24" ht="11.25" customHeight="1" x14ac:dyDescent="0.25">
      <c r="A372" s="181" t="s">
        <v>1370</v>
      </c>
      <c r="B372" s="181" t="s">
        <v>1403</v>
      </c>
      <c r="C372" s="181" t="s">
        <v>1370</v>
      </c>
      <c r="D372" s="327"/>
      <c r="E372" s="100"/>
      <c r="F372" s="100"/>
      <c r="G372" s="297" t="s">
        <v>1133</v>
      </c>
      <c r="H372" s="296"/>
      <c r="I372" s="295"/>
      <c r="J372" s="295"/>
      <c r="K372" s="167"/>
      <c r="L372" s="115"/>
      <c r="M372" s="233"/>
      <c r="N372" s="113"/>
      <c r="O372" s="114"/>
      <c r="P372" s="355">
        <v>919</v>
      </c>
      <c r="Q372" s="368">
        <v>475</v>
      </c>
      <c r="R372" s="368"/>
      <c r="S372" s="112">
        <f t="shared" si="62"/>
        <v>444</v>
      </c>
      <c r="T372" s="381">
        <f>('Formula variables'!$D$8)*(SUM(T364:T368))</f>
        <v>673.19999999999993</v>
      </c>
      <c r="U372" s="402">
        <v>44557</v>
      </c>
      <c r="V372" s="112">
        <f>Q372-T372</f>
        <v>-198.19999999999993</v>
      </c>
      <c r="W372" s="233">
        <v>475</v>
      </c>
      <c r="X372" s="233">
        <f>T372-W372</f>
        <v>198.19999999999993</v>
      </c>
    </row>
    <row r="373" spans="1:24" ht="11.25" customHeight="1" x14ac:dyDescent="0.25">
      <c r="A373" s="181" t="s">
        <v>1370</v>
      </c>
      <c r="B373" s="181" t="s">
        <v>1403</v>
      </c>
      <c r="C373" s="181" t="s">
        <v>1370</v>
      </c>
      <c r="D373" s="327"/>
      <c r="E373" s="100"/>
      <c r="F373" s="100"/>
      <c r="G373" s="297" t="s">
        <v>697</v>
      </c>
      <c r="H373" s="296"/>
      <c r="I373" s="295"/>
      <c r="J373" s="295"/>
      <c r="K373" s="167"/>
      <c r="L373" s="115"/>
      <c r="M373" s="233"/>
      <c r="N373" s="113"/>
      <c r="O373" s="114"/>
      <c r="P373" s="355">
        <v>0</v>
      </c>
      <c r="Q373" s="368">
        <v>0</v>
      </c>
      <c r="R373" s="368"/>
      <c r="S373" s="112">
        <f t="shared" si="62"/>
        <v>0</v>
      </c>
      <c r="T373" s="381">
        <v>0</v>
      </c>
      <c r="U373" s="402">
        <v>44557</v>
      </c>
      <c r="V373" s="112">
        <f>Q373-T373</f>
        <v>0</v>
      </c>
      <c r="W373" s="233">
        <v>0</v>
      </c>
      <c r="X373" s="233">
        <f>T373-W373</f>
        <v>0</v>
      </c>
    </row>
    <row r="374" spans="1:24" ht="11.25" customHeight="1" x14ac:dyDescent="0.25">
      <c r="A374" s="181" t="s">
        <v>1370</v>
      </c>
      <c r="B374" s="181" t="s">
        <v>1403</v>
      </c>
      <c r="C374" s="181" t="s">
        <v>1370</v>
      </c>
      <c r="D374" s="327"/>
      <c r="E374" s="100"/>
      <c r="F374" s="100"/>
      <c r="G374" s="297" t="s">
        <v>698</v>
      </c>
      <c r="H374" s="296"/>
      <c r="I374" s="295"/>
      <c r="J374" s="295"/>
      <c r="K374" s="167"/>
      <c r="L374" s="115"/>
      <c r="M374" s="233"/>
      <c r="N374" s="113"/>
      <c r="O374" s="114"/>
      <c r="P374" s="355">
        <v>0</v>
      </c>
      <c r="Q374" s="368">
        <v>0</v>
      </c>
      <c r="R374" s="368"/>
      <c r="S374" s="112">
        <f t="shared" si="62"/>
        <v>0</v>
      </c>
      <c r="T374" s="381">
        <v>0</v>
      </c>
      <c r="U374" s="402">
        <v>44557</v>
      </c>
      <c r="V374" s="112">
        <f>Q374-T374</f>
        <v>0</v>
      </c>
      <c r="W374" s="233">
        <v>0</v>
      </c>
      <c r="X374" s="233">
        <f>T374-W374</f>
        <v>0</v>
      </c>
    </row>
    <row r="375" spans="1:24" ht="11.25" customHeight="1" x14ac:dyDescent="0.2">
      <c r="A375" s="181" t="s">
        <v>1370</v>
      </c>
      <c r="B375" s="181" t="s">
        <v>1403</v>
      </c>
      <c r="C375" s="181" t="s">
        <v>1370</v>
      </c>
      <c r="D375" s="327"/>
      <c r="E375" s="100"/>
      <c r="F375" s="100"/>
      <c r="G375" s="101" t="s">
        <v>1312</v>
      </c>
      <c r="H375" s="100"/>
      <c r="I375" s="168"/>
      <c r="J375" s="168"/>
      <c r="K375" s="168"/>
      <c r="L375" s="243">
        <v>0</v>
      </c>
      <c r="M375" s="233">
        <v>0</v>
      </c>
      <c r="N375" s="113"/>
      <c r="O375" s="114"/>
      <c r="P375" s="364">
        <v>15615</v>
      </c>
      <c r="Q375" s="377">
        <v>0</v>
      </c>
      <c r="R375" s="377"/>
      <c r="S375" s="112">
        <f t="shared" si="59"/>
        <v>15615</v>
      </c>
      <c r="T375" s="390">
        <v>15615</v>
      </c>
      <c r="U375" s="402">
        <v>44557</v>
      </c>
      <c r="V375" s="112">
        <f>Q375-T375</f>
        <v>-15615</v>
      </c>
      <c r="W375" s="410">
        <v>0</v>
      </c>
      <c r="X375" s="233">
        <f>T375-W375</f>
        <v>15615</v>
      </c>
    </row>
    <row r="376" spans="1:24" ht="11.25" customHeight="1" x14ac:dyDescent="0.2">
      <c r="A376" s="181" t="s">
        <v>1370</v>
      </c>
      <c r="B376" s="181" t="s">
        <v>1403</v>
      </c>
      <c r="C376" s="181" t="s">
        <v>1370</v>
      </c>
      <c r="D376" s="327"/>
      <c r="E376" s="100"/>
      <c r="F376" s="100"/>
      <c r="G376" s="101" t="s">
        <v>798</v>
      </c>
      <c r="H376" s="100"/>
      <c r="I376" s="168"/>
      <c r="J376" s="168"/>
      <c r="K376" s="168">
        <v>0</v>
      </c>
      <c r="L376" s="243">
        <v>0</v>
      </c>
      <c r="M376" s="233">
        <v>0</v>
      </c>
      <c r="N376" s="113">
        <f t="shared" si="60"/>
        <v>0</v>
      </c>
      <c r="O376" s="114" t="str">
        <f t="shared" si="61"/>
        <v>---</v>
      </c>
      <c r="P376" s="364">
        <v>516</v>
      </c>
      <c r="Q376" s="377">
        <v>0</v>
      </c>
      <c r="R376" s="377"/>
      <c r="S376" s="112">
        <f t="shared" si="59"/>
        <v>516</v>
      </c>
      <c r="T376" s="390">
        <v>516</v>
      </c>
      <c r="U376" s="402">
        <v>44557</v>
      </c>
      <c r="V376" s="112">
        <f>Q376-T376</f>
        <v>-516</v>
      </c>
      <c r="W376" s="410">
        <v>0</v>
      </c>
      <c r="X376" s="233">
        <f>T376-W376</f>
        <v>516</v>
      </c>
    </row>
    <row r="377" spans="1:24" ht="11.25" customHeight="1" x14ac:dyDescent="0.2">
      <c r="A377" s="181" t="s">
        <v>1370</v>
      </c>
      <c r="B377" s="181" t="s">
        <v>1403</v>
      </c>
      <c r="C377" s="181" t="s">
        <v>1370</v>
      </c>
      <c r="D377" s="327"/>
      <c r="E377" s="100"/>
      <c r="F377" s="100"/>
      <c r="G377" s="101" t="s">
        <v>799</v>
      </c>
      <c r="H377" s="100"/>
      <c r="I377" s="168">
        <v>95</v>
      </c>
      <c r="J377" s="168">
        <v>0</v>
      </c>
      <c r="K377" s="168">
        <v>30</v>
      </c>
      <c r="L377" s="243">
        <v>691.4</v>
      </c>
      <c r="M377" s="233">
        <v>500</v>
      </c>
      <c r="N377" s="113">
        <f t="shared" si="60"/>
        <v>-191.39999999999998</v>
      </c>
      <c r="O377" s="114">
        <f t="shared" si="61"/>
        <v>1.3828</v>
      </c>
      <c r="P377" s="364">
        <v>500</v>
      </c>
      <c r="Q377" s="377">
        <v>500</v>
      </c>
      <c r="R377" s="377"/>
      <c r="S377" s="112">
        <f t="shared" si="59"/>
        <v>0</v>
      </c>
      <c r="T377" s="390">
        <v>700</v>
      </c>
      <c r="U377" s="402">
        <v>44557</v>
      </c>
      <c r="V377" s="112">
        <f>Q377-T377</f>
        <v>-200</v>
      </c>
      <c r="W377" s="410">
        <v>500</v>
      </c>
      <c r="X377" s="233">
        <f>T377-W377</f>
        <v>200</v>
      </c>
    </row>
    <row r="378" spans="1:24" ht="11.25" customHeight="1" x14ac:dyDescent="0.2">
      <c r="A378" s="181" t="s">
        <v>1370</v>
      </c>
      <c r="B378" s="181" t="s">
        <v>1403</v>
      </c>
      <c r="C378" s="181" t="s">
        <v>1370</v>
      </c>
      <c r="D378" s="327"/>
      <c r="E378" s="100"/>
      <c r="F378" s="100"/>
      <c r="G378" s="101" t="s">
        <v>800</v>
      </c>
      <c r="H378" s="100"/>
      <c r="I378" s="168"/>
      <c r="J378" s="168"/>
      <c r="K378" s="168">
        <v>0</v>
      </c>
      <c r="L378" s="243">
        <v>0</v>
      </c>
      <c r="M378" s="233">
        <v>0</v>
      </c>
      <c r="N378" s="113">
        <f t="shared" si="60"/>
        <v>0</v>
      </c>
      <c r="O378" s="114" t="str">
        <f t="shared" si="61"/>
        <v>---</v>
      </c>
      <c r="P378" s="364">
        <v>0</v>
      </c>
      <c r="Q378" s="377">
        <v>0</v>
      </c>
      <c r="R378" s="377"/>
      <c r="S378" s="112">
        <f t="shared" si="59"/>
        <v>0</v>
      </c>
      <c r="T378" s="390">
        <v>0</v>
      </c>
      <c r="U378" s="402">
        <v>44557</v>
      </c>
      <c r="V378" s="112">
        <f>Q378-T378</f>
        <v>0</v>
      </c>
      <c r="W378" s="410">
        <v>0</v>
      </c>
      <c r="X378" s="233">
        <f>T378-W378</f>
        <v>0</v>
      </c>
    </row>
    <row r="379" spans="1:24" ht="11.25" customHeight="1" x14ac:dyDescent="0.2">
      <c r="A379" s="181" t="s">
        <v>1370</v>
      </c>
      <c r="B379" s="181" t="s">
        <v>1403</v>
      </c>
      <c r="C379" s="181" t="s">
        <v>1370</v>
      </c>
      <c r="D379" s="327"/>
      <c r="E379" s="100"/>
      <c r="F379" s="100"/>
      <c r="G379" s="101" t="s">
        <v>801</v>
      </c>
      <c r="H379" s="100"/>
      <c r="I379" s="168"/>
      <c r="J379" s="168"/>
      <c r="K379" s="168">
        <v>0</v>
      </c>
      <c r="L379" s="243">
        <v>0</v>
      </c>
      <c r="M379" s="233">
        <v>0</v>
      </c>
      <c r="N379" s="113">
        <f t="shared" si="60"/>
        <v>0</v>
      </c>
      <c r="O379" s="114" t="str">
        <f t="shared" si="61"/>
        <v>---</v>
      </c>
      <c r="P379" s="364">
        <v>0</v>
      </c>
      <c r="Q379" s="377">
        <v>0</v>
      </c>
      <c r="R379" s="377"/>
      <c r="S379" s="112">
        <f t="shared" si="59"/>
        <v>0</v>
      </c>
      <c r="T379" s="390">
        <v>0</v>
      </c>
      <c r="U379" s="402">
        <v>44557</v>
      </c>
      <c r="V379" s="112">
        <f>Q379-T379</f>
        <v>0</v>
      </c>
      <c r="W379" s="410">
        <v>0</v>
      </c>
      <c r="X379" s="233">
        <f>T379-W379</f>
        <v>0</v>
      </c>
    </row>
    <row r="380" spans="1:24" ht="11.25" customHeight="1" x14ac:dyDescent="0.2">
      <c r="A380" s="181" t="s">
        <v>1370</v>
      </c>
      <c r="B380" s="181" t="s">
        <v>1403</v>
      </c>
      <c r="C380" s="181" t="s">
        <v>1370</v>
      </c>
      <c r="D380" s="327"/>
      <c r="E380" s="100"/>
      <c r="F380" s="100"/>
      <c r="G380" s="101" t="s">
        <v>802</v>
      </c>
      <c r="H380" s="100"/>
      <c r="I380" s="168"/>
      <c r="J380" s="168"/>
      <c r="K380" s="168">
        <v>11</v>
      </c>
      <c r="L380" s="243">
        <v>339.97</v>
      </c>
      <c r="M380" s="233">
        <v>100</v>
      </c>
      <c r="N380" s="113">
        <f t="shared" si="60"/>
        <v>-239.97000000000003</v>
      </c>
      <c r="O380" s="114">
        <f t="shared" si="61"/>
        <v>3.3997000000000002</v>
      </c>
      <c r="P380" s="364">
        <v>200</v>
      </c>
      <c r="Q380" s="377">
        <v>200</v>
      </c>
      <c r="R380" s="377"/>
      <c r="S380" s="112">
        <f t="shared" si="59"/>
        <v>0</v>
      </c>
      <c r="T380" s="390">
        <v>200</v>
      </c>
      <c r="U380" s="402">
        <v>44557</v>
      </c>
      <c r="V380" s="112">
        <f>Q380-T380</f>
        <v>0</v>
      </c>
      <c r="W380" s="410">
        <v>200</v>
      </c>
      <c r="X380" s="233">
        <f>T380-W380</f>
        <v>0</v>
      </c>
    </row>
    <row r="381" spans="1:24" ht="11.25" customHeight="1" x14ac:dyDescent="0.2">
      <c r="A381" s="181" t="s">
        <v>1370</v>
      </c>
      <c r="B381" s="181" t="s">
        <v>1403</v>
      </c>
      <c r="C381" s="181" t="s">
        <v>1370</v>
      </c>
      <c r="D381" s="327"/>
      <c r="E381" s="100"/>
      <c r="F381" s="100"/>
      <c r="G381" s="101" t="s">
        <v>803</v>
      </c>
      <c r="H381" s="100"/>
      <c r="I381" s="168"/>
      <c r="J381" s="168"/>
      <c r="K381" s="168">
        <v>0</v>
      </c>
      <c r="L381" s="243">
        <v>0</v>
      </c>
      <c r="M381" s="233">
        <v>0</v>
      </c>
      <c r="N381" s="113">
        <f t="shared" si="60"/>
        <v>0</v>
      </c>
      <c r="O381" s="114" t="str">
        <f t="shared" si="61"/>
        <v>---</v>
      </c>
      <c r="P381" s="364">
        <v>0</v>
      </c>
      <c r="Q381" s="377">
        <v>0</v>
      </c>
      <c r="R381" s="377"/>
      <c r="S381" s="112">
        <f t="shared" si="59"/>
        <v>0</v>
      </c>
      <c r="T381" s="390">
        <v>0</v>
      </c>
      <c r="U381" s="402">
        <v>44557</v>
      </c>
      <c r="V381" s="112">
        <f>Q381-T381</f>
        <v>0</v>
      </c>
      <c r="W381" s="410">
        <v>0</v>
      </c>
      <c r="X381" s="233">
        <f>T381-W381</f>
        <v>0</v>
      </c>
    </row>
    <row r="382" spans="1:24" ht="11.25" customHeight="1" x14ac:dyDescent="0.2">
      <c r="A382" s="181" t="s">
        <v>1370</v>
      </c>
      <c r="B382" s="181" t="s">
        <v>1403</v>
      </c>
      <c r="C382" s="181" t="s">
        <v>1370</v>
      </c>
      <c r="D382" s="327"/>
      <c r="E382" s="100"/>
      <c r="F382" s="100"/>
      <c r="G382" s="101" t="s">
        <v>804</v>
      </c>
      <c r="H382" s="100"/>
      <c r="I382" s="168"/>
      <c r="J382" s="168"/>
      <c r="K382" s="168">
        <v>0</v>
      </c>
      <c r="L382" s="243">
        <v>0</v>
      </c>
      <c r="M382" s="233">
        <v>0</v>
      </c>
      <c r="N382" s="113">
        <f t="shared" si="60"/>
        <v>0</v>
      </c>
      <c r="O382" s="114" t="str">
        <f t="shared" si="61"/>
        <v>---</v>
      </c>
      <c r="P382" s="364">
        <v>0</v>
      </c>
      <c r="Q382" s="377">
        <v>0</v>
      </c>
      <c r="R382" s="377"/>
      <c r="S382" s="112">
        <f t="shared" si="59"/>
        <v>0</v>
      </c>
      <c r="T382" s="390">
        <v>0</v>
      </c>
      <c r="U382" s="402">
        <v>44557</v>
      </c>
      <c r="V382" s="112">
        <f>Q382-T382</f>
        <v>0</v>
      </c>
      <c r="W382" s="410">
        <v>0</v>
      </c>
      <c r="X382" s="233">
        <f>T382-W382</f>
        <v>0</v>
      </c>
    </row>
    <row r="383" spans="1:24" ht="11.25" customHeight="1" x14ac:dyDescent="0.2">
      <c r="A383" s="181" t="s">
        <v>1370</v>
      </c>
      <c r="B383" s="181" t="s">
        <v>1403</v>
      </c>
      <c r="C383" s="181" t="s">
        <v>1370</v>
      </c>
      <c r="D383" s="327"/>
      <c r="E383" s="100"/>
      <c r="F383" s="100"/>
      <c r="G383" s="101" t="s">
        <v>805</v>
      </c>
      <c r="H383" s="100"/>
      <c r="I383" s="168"/>
      <c r="J383" s="168"/>
      <c r="K383" s="168">
        <v>0</v>
      </c>
      <c r="L383" s="243">
        <v>0</v>
      </c>
      <c r="M383" s="233">
        <v>0</v>
      </c>
      <c r="N383" s="113">
        <f t="shared" si="60"/>
        <v>0</v>
      </c>
      <c r="O383" s="114" t="str">
        <f t="shared" si="61"/>
        <v>---</v>
      </c>
      <c r="P383" s="364">
        <v>0</v>
      </c>
      <c r="Q383" s="377">
        <v>0</v>
      </c>
      <c r="R383" s="377"/>
      <c r="S383" s="112">
        <f t="shared" si="59"/>
        <v>0</v>
      </c>
      <c r="T383" s="390">
        <v>0</v>
      </c>
      <c r="U383" s="402">
        <v>44557</v>
      </c>
      <c r="V383" s="112">
        <f>Q383-T383</f>
        <v>0</v>
      </c>
      <c r="W383" s="410">
        <v>0</v>
      </c>
      <c r="X383" s="233">
        <f>T383-W383</f>
        <v>0</v>
      </c>
    </row>
    <row r="384" spans="1:24" ht="11.25" customHeight="1" x14ac:dyDescent="0.2">
      <c r="A384" s="181" t="s">
        <v>1370</v>
      </c>
      <c r="B384" s="181" t="s">
        <v>1403</v>
      </c>
      <c r="C384" s="181" t="s">
        <v>1370</v>
      </c>
      <c r="D384" s="327"/>
      <c r="E384" s="100"/>
      <c r="F384" s="100"/>
      <c r="G384" s="101" t="s">
        <v>806</v>
      </c>
      <c r="H384" s="100"/>
      <c r="I384" s="168">
        <v>216.05</v>
      </c>
      <c r="J384" s="168">
        <v>0</v>
      </c>
      <c r="K384" s="168">
        <v>0</v>
      </c>
      <c r="L384" s="243">
        <v>0</v>
      </c>
      <c r="M384" s="233">
        <v>100</v>
      </c>
      <c r="N384" s="113">
        <f t="shared" si="60"/>
        <v>100</v>
      </c>
      <c r="O384" s="114">
        <f t="shared" si="61"/>
        <v>0</v>
      </c>
      <c r="P384" s="364">
        <v>100</v>
      </c>
      <c r="Q384" s="377">
        <v>100</v>
      </c>
      <c r="R384" s="377"/>
      <c r="S384" s="112">
        <f t="shared" si="59"/>
        <v>0</v>
      </c>
      <c r="T384" s="390">
        <v>100</v>
      </c>
      <c r="U384" s="402">
        <v>44557</v>
      </c>
      <c r="V384" s="112">
        <f>Q384-T384</f>
        <v>0</v>
      </c>
      <c r="W384" s="410">
        <v>100</v>
      </c>
      <c r="X384" s="233">
        <f>T384-W384</f>
        <v>0</v>
      </c>
    </row>
    <row r="385" spans="1:24" ht="11.25" customHeight="1" x14ac:dyDescent="0.2">
      <c r="A385" s="181" t="s">
        <v>1370</v>
      </c>
      <c r="B385" s="181" t="s">
        <v>1403</v>
      </c>
      <c r="C385" s="181" t="s">
        <v>1370</v>
      </c>
      <c r="D385" s="327"/>
      <c r="E385" s="100"/>
      <c r="F385" s="100"/>
      <c r="G385" s="101" t="s">
        <v>807</v>
      </c>
      <c r="H385" s="100"/>
      <c r="I385" s="168">
        <v>84.48</v>
      </c>
      <c r="J385" s="168">
        <v>1281.71</v>
      </c>
      <c r="K385" s="168">
        <v>1259.3399999999999</v>
      </c>
      <c r="L385" s="243">
        <v>504.75</v>
      </c>
      <c r="M385" s="233">
        <v>516</v>
      </c>
      <c r="N385" s="113">
        <f t="shared" si="60"/>
        <v>11.25</v>
      </c>
      <c r="O385" s="114">
        <f t="shared" si="61"/>
        <v>0.97819767441860461</v>
      </c>
      <c r="P385" s="364">
        <v>0</v>
      </c>
      <c r="Q385" s="377">
        <v>0</v>
      </c>
      <c r="R385" s="377"/>
      <c r="S385" s="112">
        <f t="shared" si="59"/>
        <v>0</v>
      </c>
      <c r="T385" s="390">
        <v>0</v>
      </c>
      <c r="U385" s="402">
        <v>44557</v>
      </c>
      <c r="V385" s="112">
        <f>Q385-T385</f>
        <v>0</v>
      </c>
      <c r="W385" s="410">
        <v>0</v>
      </c>
      <c r="X385" s="233">
        <f>T385-W385</f>
        <v>0</v>
      </c>
    </row>
    <row r="386" spans="1:24" ht="11.25" customHeight="1" x14ac:dyDescent="0.2">
      <c r="A386" s="181" t="s">
        <v>1370</v>
      </c>
      <c r="B386" s="181" t="s">
        <v>1403</v>
      </c>
      <c r="C386" s="181" t="s">
        <v>1370</v>
      </c>
      <c r="D386" s="327"/>
      <c r="E386" s="100"/>
      <c r="F386" s="100"/>
      <c r="G386" s="101" t="s">
        <v>808</v>
      </c>
      <c r="H386" s="100"/>
      <c r="I386" s="168"/>
      <c r="J386" s="168"/>
      <c r="K386" s="168">
        <v>0</v>
      </c>
      <c r="L386" s="243">
        <v>347</v>
      </c>
      <c r="M386" s="233"/>
      <c r="N386" s="113">
        <f t="shared" si="60"/>
        <v>-347</v>
      </c>
      <c r="O386" s="114" t="str">
        <f t="shared" si="61"/>
        <v>---</v>
      </c>
      <c r="P386" s="364">
        <v>0</v>
      </c>
      <c r="Q386" s="377">
        <v>0</v>
      </c>
      <c r="R386" s="377"/>
      <c r="S386" s="112">
        <f t="shared" si="59"/>
        <v>0</v>
      </c>
      <c r="T386" s="390">
        <v>0</v>
      </c>
      <c r="U386" s="402">
        <v>44557</v>
      </c>
      <c r="V386" s="112">
        <f>Q386-T386</f>
        <v>0</v>
      </c>
      <c r="W386" s="410">
        <v>0</v>
      </c>
      <c r="X386" s="233">
        <f>T386-W386</f>
        <v>0</v>
      </c>
    </row>
    <row r="387" spans="1:24" ht="11.25" customHeight="1" x14ac:dyDescent="0.2">
      <c r="A387" s="181" t="s">
        <v>1370</v>
      </c>
      <c r="B387" s="181" t="s">
        <v>1403</v>
      </c>
      <c r="C387" s="181" t="s">
        <v>1370</v>
      </c>
      <c r="D387" s="327"/>
      <c r="E387" s="100"/>
      <c r="F387" s="100"/>
      <c r="G387" s="101" t="s">
        <v>809</v>
      </c>
      <c r="H387" s="100"/>
      <c r="I387" s="168"/>
      <c r="J387" s="168"/>
      <c r="K387" s="168">
        <v>0</v>
      </c>
      <c r="L387" s="243">
        <v>0</v>
      </c>
      <c r="M387" s="233">
        <v>500</v>
      </c>
      <c r="N387" s="113">
        <f t="shared" si="60"/>
        <v>500</v>
      </c>
      <c r="O387" s="114">
        <f t="shared" si="61"/>
        <v>0</v>
      </c>
      <c r="P387" s="364">
        <v>600</v>
      </c>
      <c r="Q387" s="377">
        <v>600</v>
      </c>
      <c r="R387" s="377"/>
      <c r="S387" s="112">
        <f t="shared" si="59"/>
        <v>0</v>
      </c>
      <c r="T387" s="390">
        <v>500</v>
      </c>
      <c r="U387" s="402">
        <v>44557</v>
      </c>
      <c r="V387" s="112">
        <f>Q387-T387</f>
        <v>100</v>
      </c>
      <c r="W387" s="410">
        <v>600</v>
      </c>
      <c r="X387" s="233">
        <f>T387-W387</f>
        <v>-100</v>
      </c>
    </row>
    <row r="388" spans="1:24" ht="11.25" customHeight="1" x14ac:dyDescent="0.2">
      <c r="A388" s="181" t="s">
        <v>1370</v>
      </c>
      <c r="B388" s="181" t="s">
        <v>1403</v>
      </c>
      <c r="C388" s="181" t="s">
        <v>1370</v>
      </c>
      <c r="D388" s="327"/>
      <c r="E388" s="100"/>
      <c r="F388" s="100"/>
      <c r="G388" s="101" t="s">
        <v>810</v>
      </c>
      <c r="H388" s="100"/>
      <c r="I388" s="168"/>
      <c r="J388" s="168"/>
      <c r="K388" s="168">
        <v>0</v>
      </c>
      <c r="L388" s="243">
        <v>0</v>
      </c>
      <c r="M388" s="233">
        <v>0</v>
      </c>
      <c r="N388" s="113">
        <f t="shared" si="60"/>
        <v>0</v>
      </c>
      <c r="O388" s="114" t="str">
        <f t="shared" si="61"/>
        <v>---</v>
      </c>
      <c r="P388" s="355">
        <v>0</v>
      </c>
      <c r="Q388" s="368">
        <v>0</v>
      </c>
      <c r="R388" s="368"/>
      <c r="S388" s="112">
        <f t="shared" si="59"/>
        <v>0</v>
      </c>
      <c r="T388" s="381">
        <v>0</v>
      </c>
      <c r="U388" s="402">
        <v>44557</v>
      </c>
      <c r="V388" s="112">
        <f>Q388-T388</f>
        <v>0</v>
      </c>
      <c r="W388" s="233">
        <v>0</v>
      </c>
      <c r="X388" s="233">
        <f>T388-W388</f>
        <v>0</v>
      </c>
    </row>
    <row r="389" spans="1:24" ht="11.25" customHeight="1" x14ac:dyDescent="0.2">
      <c r="A389" s="181" t="s">
        <v>1370</v>
      </c>
      <c r="B389" s="181" t="s">
        <v>1403</v>
      </c>
      <c r="C389" s="181" t="s">
        <v>1370</v>
      </c>
      <c r="D389" s="327"/>
      <c r="E389" s="100"/>
      <c r="F389" s="100"/>
      <c r="G389" s="101" t="s">
        <v>811</v>
      </c>
      <c r="H389" s="100"/>
      <c r="I389" s="168"/>
      <c r="J389" s="168"/>
      <c r="K389" s="168">
        <v>0</v>
      </c>
      <c r="L389" s="243">
        <v>0</v>
      </c>
      <c r="M389" s="233">
        <v>0</v>
      </c>
      <c r="N389" s="113">
        <f t="shared" si="60"/>
        <v>0</v>
      </c>
      <c r="O389" s="114" t="str">
        <f t="shared" si="61"/>
        <v>---</v>
      </c>
      <c r="P389" s="355">
        <v>0</v>
      </c>
      <c r="Q389" s="368">
        <v>0</v>
      </c>
      <c r="R389" s="368"/>
      <c r="S389" s="112">
        <f t="shared" si="59"/>
        <v>0</v>
      </c>
      <c r="T389" s="381">
        <v>0</v>
      </c>
      <c r="U389" s="402">
        <v>44557</v>
      </c>
      <c r="V389" s="112">
        <f>Q389-T389</f>
        <v>0</v>
      </c>
      <c r="W389" s="233">
        <v>0</v>
      </c>
      <c r="X389" s="233">
        <f>T389-W389</f>
        <v>0</v>
      </c>
    </row>
    <row r="390" spans="1:24" ht="11.25" customHeight="1" x14ac:dyDescent="0.25">
      <c r="A390" s="181" t="s">
        <v>1370</v>
      </c>
      <c r="B390" s="181" t="s">
        <v>1403</v>
      </c>
      <c r="C390" s="181" t="s">
        <v>1370</v>
      </c>
      <c r="D390" s="327"/>
      <c r="E390" s="100"/>
      <c r="F390" s="100"/>
      <c r="G390" s="101" t="s">
        <v>812</v>
      </c>
      <c r="H390" s="100"/>
      <c r="I390" s="168"/>
      <c r="J390" s="168"/>
      <c r="K390" s="168">
        <v>0</v>
      </c>
      <c r="L390" s="115">
        <v>0</v>
      </c>
      <c r="M390" s="233">
        <v>100</v>
      </c>
      <c r="N390" s="113">
        <f t="shared" si="60"/>
        <v>100</v>
      </c>
      <c r="O390" s="114">
        <f t="shared" si="61"/>
        <v>0</v>
      </c>
      <c r="P390" s="355">
        <v>100</v>
      </c>
      <c r="Q390" s="368">
        <v>100</v>
      </c>
      <c r="R390" s="368"/>
      <c r="S390" s="112">
        <f t="shared" si="59"/>
        <v>0</v>
      </c>
      <c r="T390" s="381">
        <v>100</v>
      </c>
      <c r="U390" s="402">
        <v>44557</v>
      </c>
      <c r="V390" s="112">
        <f>Q390-T390</f>
        <v>0</v>
      </c>
      <c r="W390" s="233">
        <v>100</v>
      </c>
      <c r="X390" s="233">
        <f>T390-W390</f>
        <v>0</v>
      </c>
    </row>
    <row r="391" spans="1:24" ht="11.25" customHeight="1" x14ac:dyDescent="0.25">
      <c r="A391" s="181" t="s">
        <v>1370</v>
      </c>
      <c r="B391" s="181" t="s">
        <v>1403</v>
      </c>
      <c r="C391" s="181" t="s">
        <v>1370</v>
      </c>
      <c r="D391" s="327"/>
      <c r="E391" s="100"/>
      <c r="F391" s="100"/>
      <c r="G391" s="101" t="s">
        <v>813</v>
      </c>
      <c r="H391" s="100"/>
      <c r="I391" s="170"/>
      <c r="J391" s="170"/>
      <c r="K391" s="170">
        <v>0</v>
      </c>
      <c r="L391" s="123">
        <v>0</v>
      </c>
      <c r="M391" s="262">
        <v>0</v>
      </c>
      <c r="N391" s="259">
        <f t="shared" si="60"/>
        <v>0</v>
      </c>
      <c r="O391" s="260" t="str">
        <f t="shared" si="61"/>
        <v>---</v>
      </c>
      <c r="P391" s="358">
        <v>0</v>
      </c>
      <c r="Q391" s="371">
        <v>0</v>
      </c>
      <c r="R391" s="368"/>
      <c r="S391" s="116">
        <f>P391-Q391</f>
        <v>0</v>
      </c>
      <c r="T391" s="385">
        <v>0</v>
      </c>
      <c r="U391" s="402">
        <v>44557</v>
      </c>
      <c r="V391" s="116">
        <f>Q391-T391</f>
        <v>0</v>
      </c>
      <c r="W391" s="262">
        <v>0</v>
      </c>
      <c r="X391" s="262">
        <f>T391-W391</f>
        <v>0</v>
      </c>
    </row>
    <row r="392" spans="1:24" ht="11.25" customHeight="1" x14ac:dyDescent="0.25">
      <c r="A392" s="181" t="s">
        <v>1394</v>
      </c>
      <c r="B392" s="181" t="s">
        <v>1403</v>
      </c>
      <c r="C392" s="181" t="s">
        <v>1371</v>
      </c>
      <c r="D392" s="327"/>
      <c r="E392" s="100"/>
      <c r="F392" s="125" t="s">
        <v>1168</v>
      </c>
      <c r="G392" s="125"/>
      <c r="H392" s="125"/>
      <c r="I392" s="335">
        <f>SUM(I363:I391)</f>
        <v>1299.08</v>
      </c>
      <c r="J392" s="335">
        <f>SUM(J363:J391)</f>
        <v>5281.71</v>
      </c>
      <c r="K392" s="335">
        <f>SUM(K363:K391)</f>
        <v>7135.34</v>
      </c>
      <c r="L392" s="331">
        <f>SUM(L363:L391)</f>
        <v>7856.95</v>
      </c>
      <c r="M392" s="332">
        <f>SUM(M363:M391)</f>
        <v>7768</v>
      </c>
      <c r="N392" s="333">
        <f t="shared" si="60"/>
        <v>-88.949999999999818</v>
      </c>
      <c r="O392" s="334">
        <f t="shared" si="61"/>
        <v>1.0114508238928939</v>
      </c>
      <c r="P392" s="357">
        <f>SUM(P363:P391)</f>
        <v>30558</v>
      </c>
      <c r="Q392" s="370">
        <f>SUM(Q363:Q391)</f>
        <v>8189</v>
      </c>
      <c r="R392" s="138"/>
      <c r="S392" s="332">
        <f>P392-Q392</f>
        <v>22369</v>
      </c>
      <c r="T392" s="383">
        <f>SUM(T363:T391)</f>
        <v>27204.2</v>
      </c>
      <c r="U392" s="402">
        <v>44557</v>
      </c>
      <c r="V392" s="332">
        <f>Q392-T392</f>
        <v>-19015.2</v>
      </c>
      <c r="W392" s="332">
        <f>SUM(W364:W391)</f>
        <v>8189</v>
      </c>
      <c r="X392" s="332">
        <f>T392-W392</f>
        <v>19015.2</v>
      </c>
    </row>
    <row r="393" spans="1:24" ht="11.25" customHeight="1" x14ac:dyDescent="0.25">
      <c r="A393" s="181" t="s">
        <v>1370</v>
      </c>
      <c r="B393" s="181" t="s">
        <v>1370</v>
      </c>
      <c r="C393" s="181" t="s">
        <v>1371</v>
      </c>
      <c r="D393" s="327"/>
      <c r="E393" s="416" t="s">
        <v>817</v>
      </c>
      <c r="F393" s="100"/>
      <c r="G393" s="100"/>
      <c r="H393" s="100"/>
      <c r="I393" s="165">
        <f>SUM(I357+I392+I361)</f>
        <v>458798.87</v>
      </c>
      <c r="J393" s="165">
        <f>SUM(J357+J392+J361)</f>
        <v>501977.58</v>
      </c>
      <c r="K393" s="165">
        <f>SUM(K357+K392+K361)</f>
        <v>488993.9200000001</v>
      </c>
      <c r="L393" s="106">
        <f>SUM(L357+L392+L361)</f>
        <v>534761.7799999998</v>
      </c>
      <c r="M393" s="107">
        <f>SUM(M357+M392+M361)</f>
        <v>569611</v>
      </c>
      <c r="N393" s="257">
        <f t="shared" si="60"/>
        <v>34849.220000000205</v>
      </c>
      <c r="O393" s="350">
        <f t="shared" si="61"/>
        <v>0.93881926437516094</v>
      </c>
      <c r="P393" s="356">
        <f>SUM(P357+P392+P361)</f>
        <v>964640</v>
      </c>
      <c r="Q393" s="369">
        <f>SUM(Q357+Q392+Q361)</f>
        <v>942269</v>
      </c>
      <c r="R393" s="138"/>
      <c r="S393" s="107">
        <f t="shared" ref="S393" si="63">P393-Q393</f>
        <v>22371</v>
      </c>
      <c r="T393" s="382">
        <f>SUM(T357+T392+T361)</f>
        <v>970359.53919999988</v>
      </c>
      <c r="U393" s="402">
        <v>44564</v>
      </c>
      <c r="V393" s="107">
        <f>Q393-T393</f>
        <v>-28090.539199999883</v>
      </c>
      <c r="W393" s="107">
        <f>SUM(W357+W392+W361)</f>
        <v>942269</v>
      </c>
      <c r="X393" s="107">
        <f>SUM(X357+X392+X361)</f>
        <v>28090.53919999993</v>
      </c>
    </row>
    <row r="394" spans="1:24" ht="11.25" customHeight="1" x14ac:dyDescent="0.25">
      <c r="A394" s="181" t="s">
        <v>1370</v>
      </c>
      <c r="B394" s="181" t="s">
        <v>1370</v>
      </c>
      <c r="C394" s="181" t="s">
        <v>1370</v>
      </c>
      <c r="D394" s="327"/>
      <c r="E394" s="100"/>
      <c r="F394" s="100"/>
      <c r="G394" s="100"/>
      <c r="H394" s="100"/>
      <c r="I394" s="167"/>
      <c r="J394" s="167"/>
      <c r="K394" s="167"/>
      <c r="L394" s="111"/>
      <c r="M394" s="112"/>
      <c r="N394" s="113"/>
      <c r="O394" s="114"/>
      <c r="P394" s="112"/>
      <c r="Q394" s="112"/>
      <c r="R394" s="112"/>
      <c r="S394" s="112"/>
      <c r="T394" s="112"/>
      <c r="U394" s="104"/>
      <c r="V394" s="112"/>
      <c r="W394" s="112"/>
      <c r="X394" s="112"/>
    </row>
    <row r="395" spans="1:24" ht="11.25" customHeight="1" x14ac:dyDescent="0.25">
      <c r="A395" s="181" t="s">
        <v>1370</v>
      </c>
      <c r="B395" s="181" t="s">
        <v>1370</v>
      </c>
      <c r="C395" s="181" t="s">
        <v>1370</v>
      </c>
      <c r="D395" s="327"/>
      <c r="E395" s="100" t="s">
        <v>818</v>
      </c>
      <c r="F395" s="100"/>
      <c r="G395" s="100"/>
      <c r="H395" s="100"/>
      <c r="I395" s="167"/>
      <c r="J395" s="167"/>
      <c r="K395" s="167"/>
      <c r="L395" s="111"/>
      <c r="M395" s="112"/>
      <c r="N395" s="113"/>
      <c r="O395" s="114"/>
      <c r="P395" s="130"/>
      <c r="Q395" s="138"/>
      <c r="R395" s="138"/>
      <c r="S395" s="112"/>
      <c r="T395" s="144"/>
      <c r="U395" s="402"/>
      <c r="V395" s="112"/>
      <c r="W395" s="112"/>
      <c r="X395" s="112"/>
    </row>
    <row r="396" spans="1:24" ht="11.25" customHeight="1" x14ac:dyDescent="0.25">
      <c r="A396" s="181" t="s">
        <v>1370</v>
      </c>
      <c r="B396" s="181" t="s">
        <v>1404</v>
      </c>
      <c r="C396" s="181" t="s">
        <v>1370</v>
      </c>
      <c r="D396" s="327"/>
      <c r="E396" s="100"/>
      <c r="F396" s="100" t="s">
        <v>819</v>
      </c>
      <c r="G396" s="100"/>
      <c r="H396" s="100"/>
      <c r="I396" s="167"/>
      <c r="J396" s="167"/>
      <c r="K396" s="167"/>
      <c r="L396" s="111"/>
      <c r="M396" s="112"/>
      <c r="N396" s="113"/>
      <c r="O396" s="114"/>
      <c r="P396" s="130"/>
      <c r="Q396" s="138"/>
      <c r="R396" s="138"/>
      <c r="S396" s="112"/>
      <c r="T396" s="144"/>
      <c r="U396" s="402"/>
      <c r="V396" s="112"/>
      <c r="W396" s="112"/>
      <c r="X396" s="112"/>
    </row>
    <row r="397" spans="1:24" ht="11.25" customHeight="1" x14ac:dyDescent="0.25">
      <c r="A397" s="181" t="s">
        <v>1370</v>
      </c>
      <c r="B397" s="181" t="s">
        <v>1404</v>
      </c>
      <c r="C397" s="181" t="s">
        <v>1370</v>
      </c>
      <c r="D397" s="327"/>
      <c r="E397" s="100"/>
      <c r="F397" s="100"/>
      <c r="G397" s="101" t="s">
        <v>820</v>
      </c>
      <c r="H397" s="100"/>
      <c r="I397" s="169"/>
      <c r="J397" s="169"/>
      <c r="K397" s="169">
        <v>0</v>
      </c>
      <c r="L397" s="117">
        <v>0</v>
      </c>
      <c r="M397" s="116">
        <v>0</v>
      </c>
      <c r="N397" s="259">
        <f t="shared" si="60"/>
        <v>0</v>
      </c>
      <c r="O397" s="260" t="str">
        <f t="shared" si="61"/>
        <v>---</v>
      </c>
      <c r="P397" s="360">
        <v>0</v>
      </c>
      <c r="Q397" s="373">
        <v>0</v>
      </c>
      <c r="R397" s="138"/>
      <c r="S397" s="116">
        <f>P397-Q397</f>
        <v>0</v>
      </c>
      <c r="T397" s="384">
        <v>0</v>
      </c>
      <c r="U397" s="402"/>
      <c r="V397" s="116">
        <f>Q397-T397</f>
        <v>0</v>
      </c>
      <c r="W397" s="116">
        <v>0</v>
      </c>
      <c r="X397" s="116">
        <f>T397-W397</f>
        <v>0</v>
      </c>
    </row>
    <row r="398" spans="1:24" ht="11.25" customHeight="1" x14ac:dyDescent="0.25">
      <c r="A398" s="181" t="s">
        <v>1370</v>
      </c>
      <c r="B398" s="181" t="s">
        <v>1404</v>
      </c>
      <c r="C398" s="181" t="s">
        <v>1370</v>
      </c>
      <c r="D398" s="327"/>
      <c r="E398" s="100"/>
      <c r="F398" s="100" t="s">
        <v>821</v>
      </c>
      <c r="G398" s="100"/>
      <c r="H398" s="100"/>
      <c r="I398" s="336"/>
      <c r="J398" s="336">
        <f>SUM(J396:J397)</f>
        <v>0</v>
      </c>
      <c r="K398" s="336">
        <f>SUM(K396:K397)</f>
        <v>0</v>
      </c>
      <c r="L398" s="331">
        <f>SUM(L396:L397)</f>
        <v>0</v>
      </c>
      <c r="M398" s="332">
        <f>SUM(M396:M397)</f>
        <v>0</v>
      </c>
      <c r="N398" s="333">
        <f t="shared" si="60"/>
        <v>0</v>
      </c>
      <c r="O398" s="334" t="str">
        <f t="shared" si="61"/>
        <v>---</v>
      </c>
      <c r="P398" s="357">
        <f>SUM(P396:P397)</f>
        <v>0</v>
      </c>
      <c r="Q398" s="370">
        <f>SUM(Q396:Q397)</f>
        <v>0</v>
      </c>
      <c r="R398" s="138"/>
      <c r="S398" s="332">
        <f>P398-Q398</f>
        <v>0</v>
      </c>
      <c r="T398" s="383">
        <f>SUM(T396:T397)</f>
        <v>0</v>
      </c>
      <c r="U398" s="402"/>
      <c r="V398" s="332">
        <f>Q398-T398</f>
        <v>0</v>
      </c>
      <c r="W398" s="332">
        <f>SUM(W396:W397)</f>
        <v>0</v>
      </c>
      <c r="X398" s="332">
        <f>T398-W398</f>
        <v>0</v>
      </c>
    </row>
    <row r="399" spans="1:24" ht="11.25" customHeight="1" x14ac:dyDescent="0.25">
      <c r="A399" s="181" t="s">
        <v>1370</v>
      </c>
      <c r="B399" s="181" t="s">
        <v>1370</v>
      </c>
      <c r="C399" s="181" t="s">
        <v>1370</v>
      </c>
      <c r="D399" s="327"/>
      <c r="E399" s="109" t="s">
        <v>822</v>
      </c>
      <c r="F399" s="100"/>
      <c r="G399" s="100"/>
      <c r="H399" s="100"/>
      <c r="I399" s="171"/>
      <c r="J399" s="171">
        <f>SUM(J398)</f>
        <v>0</v>
      </c>
      <c r="K399" s="171">
        <f>SUM(K398)</f>
        <v>0</v>
      </c>
      <c r="L399" s="106">
        <f>SUM(L398)</f>
        <v>0</v>
      </c>
      <c r="M399" s="107">
        <f>SUM(M398)</f>
        <v>0</v>
      </c>
      <c r="N399" s="257">
        <f t="shared" si="60"/>
        <v>0</v>
      </c>
      <c r="O399" s="258" t="str">
        <f t="shared" si="61"/>
        <v>---</v>
      </c>
      <c r="P399" s="356">
        <f>SUM(P398)</f>
        <v>0</v>
      </c>
      <c r="Q399" s="369">
        <f>SUM(Q398)</f>
        <v>0</v>
      </c>
      <c r="R399" s="138"/>
      <c r="S399" s="107">
        <f>P399-Q399</f>
        <v>0</v>
      </c>
      <c r="T399" s="382">
        <f>SUM(T398)</f>
        <v>0</v>
      </c>
      <c r="U399" s="402"/>
      <c r="V399" s="107">
        <f>Q399-T399</f>
        <v>0</v>
      </c>
      <c r="W399" s="107">
        <f>SUM(W398)</f>
        <v>0</v>
      </c>
      <c r="X399" s="107">
        <f>T399-W399</f>
        <v>0</v>
      </c>
    </row>
    <row r="400" spans="1:24" ht="11.25" customHeight="1" x14ac:dyDescent="0.25">
      <c r="A400" s="181" t="s">
        <v>1370</v>
      </c>
      <c r="B400" s="181" t="s">
        <v>1370</v>
      </c>
      <c r="C400" s="181" t="s">
        <v>1420</v>
      </c>
      <c r="D400" s="327"/>
      <c r="E400" s="100"/>
      <c r="F400" s="100"/>
      <c r="G400" s="100"/>
      <c r="H400" s="100"/>
      <c r="I400" s="168"/>
      <c r="J400" s="168"/>
      <c r="K400" s="168"/>
      <c r="L400" s="115"/>
      <c r="M400" s="112"/>
      <c r="N400" s="113"/>
      <c r="O400" s="114"/>
      <c r="P400" s="233"/>
      <c r="Q400" s="233"/>
      <c r="R400" s="233"/>
      <c r="S400" s="112"/>
      <c r="T400" s="233"/>
      <c r="U400" s="104"/>
      <c r="V400" s="112"/>
      <c r="W400" s="233"/>
      <c r="X400" s="233"/>
    </row>
    <row r="401" spans="1:41" ht="11.25" customHeight="1" x14ac:dyDescent="0.25">
      <c r="A401" s="181" t="s">
        <v>1370</v>
      </c>
      <c r="B401" s="181" t="s">
        <v>1370</v>
      </c>
      <c r="C401" s="181" t="s">
        <v>1370</v>
      </c>
      <c r="D401" s="327"/>
      <c r="E401" s="100" t="s">
        <v>823</v>
      </c>
      <c r="F401" s="100"/>
      <c r="G401" s="100"/>
      <c r="H401" s="100"/>
      <c r="I401" s="168"/>
      <c r="J401" s="168"/>
      <c r="K401" s="168"/>
      <c r="L401" s="115"/>
      <c r="M401" s="112"/>
      <c r="N401" s="113"/>
      <c r="O401" s="114"/>
      <c r="P401" s="355"/>
      <c r="Q401" s="368"/>
      <c r="R401" s="368"/>
      <c r="S401" s="112"/>
      <c r="T401" s="381"/>
      <c r="U401" s="402"/>
      <c r="V401" s="112"/>
      <c r="W401" s="233"/>
      <c r="X401" s="233"/>
    </row>
    <row r="402" spans="1:41" ht="11.25" customHeight="1" x14ac:dyDescent="0.25">
      <c r="A402" s="181" t="s">
        <v>1370</v>
      </c>
      <c r="B402" s="181" t="s">
        <v>1404</v>
      </c>
      <c r="C402" s="181" t="s">
        <v>1370</v>
      </c>
      <c r="D402" s="327"/>
      <c r="E402" s="100"/>
      <c r="F402" s="100" t="s">
        <v>824</v>
      </c>
      <c r="G402" s="100"/>
      <c r="H402" s="100"/>
      <c r="I402" s="168"/>
      <c r="J402" s="168"/>
      <c r="K402" s="168"/>
      <c r="L402" s="115"/>
      <c r="M402" s="112"/>
      <c r="N402" s="113"/>
      <c r="O402" s="114"/>
      <c r="P402" s="355"/>
      <c r="Q402" s="368"/>
      <c r="R402" s="368"/>
      <c r="S402" s="112"/>
      <c r="T402" s="381"/>
      <c r="U402" s="402"/>
      <c r="V402" s="112"/>
      <c r="W402" s="233"/>
      <c r="X402" s="233"/>
    </row>
    <row r="403" spans="1:41" ht="11.25" customHeight="1" x14ac:dyDescent="0.25">
      <c r="A403" s="181" t="s">
        <v>1370</v>
      </c>
      <c r="B403" s="181" t="s">
        <v>1404</v>
      </c>
      <c r="C403" s="181" t="s">
        <v>1370</v>
      </c>
      <c r="D403" s="327"/>
      <c r="E403" s="100"/>
      <c r="F403" s="100"/>
      <c r="G403" s="101" t="s">
        <v>1139</v>
      </c>
      <c r="H403" s="100"/>
      <c r="I403" s="168">
        <v>44118.55</v>
      </c>
      <c r="J403" s="168">
        <v>52248.21</v>
      </c>
      <c r="K403" s="168">
        <v>58751.73</v>
      </c>
      <c r="L403" s="115">
        <v>59822.89</v>
      </c>
      <c r="M403" s="233">
        <v>83489</v>
      </c>
      <c r="N403" s="113">
        <f t="shared" si="60"/>
        <v>23666.11</v>
      </c>
      <c r="O403" s="114">
        <f t="shared" si="61"/>
        <v>0.71653619039633965</v>
      </c>
      <c r="P403" s="355">
        <v>80000</v>
      </c>
      <c r="Q403" s="368">
        <v>80000</v>
      </c>
      <c r="R403" s="368"/>
      <c r="S403" s="112">
        <f t="shared" ref="S403:S432" si="64">P403-Q403</f>
        <v>0</v>
      </c>
      <c r="T403" s="381">
        <v>80000</v>
      </c>
      <c r="U403" s="402">
        <v>44516</v>
      </c>
      <c r="V403" s="112">
        <f>Q403-T403</f>
        <v>0</v>
      </c>
      <c r="W403" s="233">
        <v>80000</v>
      </c>
      <c r="X403" s="233">
        <f>T403-W403</f>
        <v>0</v>
      </c>
    </row>
    <row r="404" spans="1:41" ht="11.25" customHeight="1" x14ac:dyDescent="0.25">
      <c r="A404" s="181" t="s">
        <v>1370</v>
      </c>
      <c r="B404" s="181" t="s">
        <v>1404</v>
      </c>
      <c r="C404" s="181" t="s">
        <v>1370</v>
      </c>
      <c r="D404" s="327"/>
      <c r="E404" s="100"/>
      <c r="F404" s="100"/>
      <c r="G404" s="101" t="s">
        <v>1140</v>
      </c>
      <c r="H404" s="100"/>
      <c r="I404" s="168">
        <v>79685.72</v>
      </c>
      <c r="J404" s="168">
        <v>81936.820000000007</v>
      </c>
      <c r="K404" s="168">
        <v>102136.84</v>
      </c>
      <c r="L404" s="115">
        <v>116528.82</v>
      </c>
      <c r="M404" s="233">
        <v>125347</v>
      </c>
      <c r="N404" s="113">
        <f t="shared" si="60"/>
        <v>8818.179999999993</v>
      </c>
      <c r="O404" s="114">
        <f t="shared" si="61"/>
        <v>0.92964985201081807</v>
      </c>
      <c r="P404" s="355">
        <v>125335</v>
      </c>
      <c r="Q404" s="368">
        <v>125335</v>
      </c>
      <c r="R404" s="368"/>
      <c r="S404" s="112">
        <f t="shared" si="64"/>
        <v>0</v>
      </c>
      <c r="T404" s="381">
        <v>125335</v>
      </c>
      <c r="U404" s="402">
        <v>44516</v>
      </c>
      <c r="V404" s="112">
        <f>Q404-T404</f>
        <v>0</v>
      </c>
      <c r="W404" s="233">
        <v>125335</v>
      </c>
      <c r="X404" s="233">
        <f>T404-W404</f>
        <v>0</v>
      </c>
    </row>
    <row r="405" spans="1:41" ht="11.25" customHeight="1" x14ac:dyDescent="0.25">
      <c r="A405" s="181" t="s">
        <v>1370</v>
      </c>
      <c r="B405" s="181" t="s">
        <v>1404</v>
      </c>
      <c r="C405" s="181" t="s">
        <v>1370</v>
      </c>
      <c r="D405" s="327"/>
      <c r="E405" s="100"/>
      <c r="F405" s="100"/>
      <c r="G405" s="101" t="s">
        <v>825</v>
      </c>
      <c r="H405" s="100"/>
      <c r="I405" s="168">
        <v>8301.17</v>
      </c>
      <c r="J405" s="168">
        <v>8524.6</v>
      </c>
      <c r="K405" s="168">
        <v>9676.6</v>
      </c>
      <c r="L405" s="115">
        <v>10461.1</v>
      </c>
      <c r="M405" s="233">
        <v>11023</v>
      </c>
      <c r="N405" s="113">
        <f t="shared" si="60"/>
        <v>561.89999999999964</v>
      </c>
      <c r="O405" s="114">
        <f t="shared" si="61"/>
        <v>0.94902476639753242</v>
      </c>
      <c r="P405" s="355">
        <v>11505</v>
      </c>
      <c r="Q405" s="368">
        <v>11505</v>
      </c>
      <c r="R405" s="368"/>
      <c r="S405" s="112">
        <f t="shared" si="64"/>
        <v>0</v>
      </c>
      <c r="T405" s="381">
        <v>11505</v>
      </c>
      <c r="U405" s="402">
        <v>44516</v>
      </c>
      <c r="V405" s="112">
        <f>Q405-T405</f>
        <v>0</v>
      </c>
      <c r="W405" s="233">
        <v>11505</v>
      </c>
      <c r="X405" s="233">
        <f>T405-W405</f>
        <v>0</v>
      </c>
    </row>
    <row r="406" spans="1:41" ht="11.25" customHeight="1" x14ac:dyDescent="0.25">
      <c r="A406" s="181" t="s">
        <v>1370</v>
      </c>
      <c r="B406" s="181" t="s">
        <v>1404</v>
      </c>
      <c r="C406" s="181" t="s">
        <v>1370</v>
      </c>
      <c r="D406" s="327"/>
      <c r="E406" s="100"/>
      <c r="F406" s="100"/>
      <c r="G406" s="101" t="s">
        <v>826</v>
      </c>
      <c r="H406" s="100"/>
      <c r="I406" s="168">
        <v>1628.12</v>
      </c>
      <c r="J406" s="168">
        <v>213.28</v>
      </c>
      <c r="K406" s="168">
        <v>3280</v>
      </c>
      <c r="L406" s="115">
        <v>6049.88</v>
      </c>
      <c r="M406" s="233">
        <v>4354</v>
      </c>
      <c r="N406" s="113">
        <f t="shared" si="60"/>
        <v>-1695.88</v>
      </c>
      <c r="O406" s="114">
        <f t="shared" si="61"/>
        <v>1.3894993109784106</v>
      </c>
      <c r="P406" s="355">
        <v>4515</v>
      </c>
      <c r="Q406" s="368">
        <v>4515</v>
      </c>
      <c r="R406" s="368"/>
      <c r="S406" s="112">
        <f t="shared" si="64"/>
        <v>0</v>
      </c>
      <c r="T406" s="381">
        <v>4515</v>
      </c>
      <c r="U406" s="402">
        <v>44516</v>
      </c>
      <c r="V406" s="112">
        <f>Q406-T406</f>
        <v>0</v>
      </c>
      <c r="W406" s="233">
        <v>4515</v>
      </c>
      <c r="X406" s="233">
        <f>T406-W406</f>
        <v>0</v>
      </c>
      <c r="AO406" s="110"/>
    </row>
    <row r="407" spans="1:41" ht="11.25" customHeight="1" x14ac:dyDescent="0.25">
      <c r="A407" s="181" t="s">
        <v>1370</v>
      </c>
      <c r="B407" s="181" t="s">
        <v>1404</v>
      </c>
      <c r="C407" s="181" t="s">
        <v>1370</v>
      </c>
      <c r="D407" s="327"/>
      <c r="E407" s="100"/>
      <c r="F407" s="100"/>
      <c r="G407" s="101" t="s">
        <v>827</v>
      </c>
      <c r="H407" s="100"/>
      <c r="I407" s="168">
        <v>60921.77</v>
      </c>
      <c r="J407" s="168">
        <v>82481.740000000005</v>
      </c>
      <c r="K407" s="168">
        <v>93734.6</v>
      </c>
      <c r="L407" s="115">
        <v>89061.26</v>
      </c>
      <c r="M407" s="233">
        <v>97004</v>
      </c>
      <c r="N407" s="113">
        <f t="shared" si="60"/>
        <v>7942.7400000000052</v>
      </c>
      <c r="O407" s="114">
        <f t="shared" si="61"/>
        <v>0.9181194589913817</v>
      </c>
      <c r="P407" s="355">
        <v>102363</v>
      </c>
      <c r="Q407" s="368">
        <v>102363</v>
      </c>
      <c r="R407" s="368"/>
      <c r="S407" s="112">
        <f t="shared" si="64"/>
        <v>0</v>
      </c>
      <c r="T407" s="381">
        <v>102363</v>
      </c>
      <c r="U407" s="402">
        <v>44516</v>
      </c>
      <c r="V407" s="112">
        <f>Q407-T407</f>
        <v>0</v>
      </c>
      <c r="W407" s="233">
        <v>102363</v>
      </c>
      <c r="X407" s="233">
        <f>T407-W407</f>
        <v>0</v>
      </c>
    </row>
    <row r="408" spans="1:41" ht="11.25" customHeight="1" x14ac:dyDescent="0.25">
      <c r="A408" s="181" t="s">
        <v>1370</v>
      </c>
      <c r="B408" s="181" t="s">
        <v>1404</v>
      </c>
      <c r="C408" s="181" t="s">
        <v>1370</v>
      </c>
      <c r="D408" s="327"/>
      <c r="E408" s="100"/>
      <c r="F408" s="100"/>
      <c r="G408" s="101" t="s">
        <v>828</v>
      </c>
      <c r="H408" s="100"/>
      <c r="I408" s="168">
        <v>40278.92</v>
      </c>
      <c r="J408" s="168">
        <v>41907.919999999998</v>
      </c>
      <c r="K408" s="168">
        <v>44125.84</v>
      </c>
      <c r="L408" s="115">
        <v>48856.480000000003</v>
      </c>
      <c r="M408" s="233">
        <v>47637</v>
      </c>
      <c r="N408" s="113">
        <f t="shared" si="60"/>
        <v>-1219.4800000000032</v>
      </c>
      <c r="O408" s="114">
        <f t="shared" si="61"/>
        <v>1.0255994290152612</v>
      </c>
      <c r="P408" s="355">
        <v>54395</v>
      </c>
      <c r="Q408" s="368">
        <v>54395</v>
      </c>
      <c r="R408" s="368"/>
      <c r="S408" s="112">
        <f t="shared" si="64"/>
        <v>0</v>
      </c>
      <c r="T408" s="381">
        <v>54395</v>
      </c>
      <c r="U408" s="402">
        <v>44516</v>
      </c>
      <c r="V408" s="112">
        <f>Q408-T408</f>
        <v>0</v>
      </c>
      <c r="W408" s="233">
        <v>54395</v>
      </c>
      <c r="X408" s="233">
        <f>T408-W408</f>
        <v>0</v>
      </c>
    </row>
    <row r="409" spans="1:41" ht="11.25" customHeight="1" x14ac:dyDescent="0.25">
      <c r="A409" s="181" t="s">
        <v>1370</v>
      </c>
      <c r="B409" s="181" t="s">
        <v>1404</v>
      </c>
      <c r="C409" s="181" t="s">
        <v>1370</v>
      </c>
      <c r="D409" s="327"/>
      <c r="E409" s="100"/>
      <c r="F409" s="100"/>
      <c r="G409" s="101" t="s">
        <v>1274</v>
      </c>
      <c r="H409" s="100"/>
      <c r="I409" s="168"/>
      <c r="J409" s="168">
        <v>0</v>
      </c>
      <c r="K409" s="168">
        <v>0</v>
      </c>
      <c r="L409" s="115">
        <v>0</v>
      </c>
      <c r="M409" s="233">
        <v>0</v>
      </c>
      <c r="N409" s="113">
        <f t="shared" si="60"/>
        <v>0</v>
      </c>
      <c r="O409" s="114" t="str">
        <f t="shared" si="61"/>
        <v>---</v>
      </c>
      <c r="P409" s="355">
        <v>0</v>
      </c>
      <c r="Q409" s="368">
        <v>0</v>
      </c>
      <c r="R409" s="368"/>
      <c r="S409" s="112">
        <f t="shared" si="64"/>
        <v>0</v>
      </c>
      <c r="T409" s="381">
        <v>0</v>
      </c>
      <c r="U409" s="402">
        <v>44516</v>
      </c>
      <c r="V409" s="112">
        <f>Q409-T409</f>
        <v>0</v>
      </c>
      <c r="W409" s="233">
        <v>0</v>
      </c>
      <c r="X409" s="233">
        <f>T409-W409</f>
        <v>0</v>
      </c>
    </row>
    <row r="410" spans="1:41" ht="11.25" customHeight="1" x14ac:dyDescent="0.25">
      <c r="A410" s="181" t="s">
        <v>1370</v>
      </c>
      <c r="B410" s="181" t="s">
        <v>1404</v>
      </c>
      <c r="C410" s="181" t="s">
        <v>1370</v>
      </c>
      <c r="D410" s="327"/>
      <c r="E410" s="100"/>
      <c r="F410" s="100"/>
      <c r="G410" s="101" t="s">
        <v>1264</v>
      </c>
      <c r="H410" s="100"/>
      <c r="I410" s="168"/>
      <c r="J410" s="168">
        <v>0</v>
      </c>
      <c r="K410" s="168">
        <v>0</v>
      </c>
      <c r="L410" s="115">
        <v>0</v>
      </c>
      <c r="M410" s="233">
        <v>0</v>
      </c>
      <c r="N410" s="113">
        <f>M410-L410</f>
        <v>0</v>
      </c>
      <c r="O410" s="114" t="str">
        <f>IF((M410=0),"---",(L410/M410))</f>
        <v>---</v>
      </c>
      <c r="P410" s="355">
        <v>0</v>
      </c>
      <c r="Q410" s="368">
        <v>0</v>
      </c>
      <c r="R410" s="368"/>
      <c r="S410" s="112">
        <f>P410-Q410</f>
        <v>0</v>
      </c>
      <c r="T410" s="381">
        <v>0</v>
      </c>
      <c r="U410" s="402">
        <v>44517</v>
      </c>
      <c r="V410" s="112">
        <f>Q410-T410</f>
        <v>0</v>
      </c>
      <c r="W410" s="233">
        <v>0</v>
      </c>
      <c r="X410" s="233">
        <f>T410-W410</f>
        <v>0</v>
      </c>
    </row>
    <row r="411" spans="1:41" ht="11.25" customHeight="1" x14ac:dyDescent="0.25">
      <c r="A411" s="181" t="s">
        <v>1370</v>
      </c>
      <c r="B411" s="181" t="s">
        <v>1404</v>
      </c>
      <c r="C411" s="181" t="s">
        <v>1370</v>
      </c>
      <c r="D411" s="327"/>
      <c r="E411" s="100"/>
      <c r="F411" s="100"/>
      <c r="G411" s="297" t="s">
        <v>694</v>
      </c>
      <c r="H411" s="296"/>
      <c r="I411" s="295"/>
      <c r="J411" s="295"/>
      <c r="K411" s="167"/>
      <c r="L411" s="115"/>
      <c r="M411" s="233"/>
      <c r="N411" s="113"/>
      <c r="O411" s="114"/>
      <c r="P411" s="355">
        <v>0</v>
      </c>
      <c r="Q411" s="368">
        <v>0</v>
      </c>
      <c r="R411" s="368"/>
      <c r="S411" s="112">
        <f t="shared" ref="S411:S422" si="65">P411-Q411</f>
        <v>0</v>
      </c>
      <c r="T411" s="381">
        <v>0</v>
      </c>
      <c r="U411" s="402">
        <v>44520</v>
      </c>
      <c r="V411" s="112">
        <f>Q411-T411</f>
        <v>0</v>
      </c>
      <c r="W411" s="233">
        <v>0</v>
      </c>
      <c r="X411" s="233">
        <f>T411-W411</f>
        <v>0</v>
      </c>
    </row>
    <row r="412" spans="1:41" ht="11.25" customHeight="1" x14ac:dyDescent="0.25">
      <c r="A412" s="181" t="s">
        <v>1370</v>
      </c>
      <c r="B412" s="181" t="s">
        <v>1404</v>
      </c>
      <c r="C412" s="181" t="s">
        <v>1370</v>
      </c>
      <c r="D412" s="327"/>
      <c r="E412" s="100"/>
      <c r="F412" s="100"/>
      <c r="G412" s="297" t="s">
        <v>695</v>
      </c>
      <c r="H412" s="296"/>
      <c r="I412" s="295"/>
      <c r="J412" s="295"/>
      <c r="K412" s="167"/>
      <c r="L412" s="115"/>
      <c r="M412" s="233"/>
      <c r="N412" s="113"/>
      <c r="O412" s="114"/>
      <c r="P412" s="355">
        <v>0</v>
      </c>
      <c r="Q412" s="368">
        <v>0</v>
      </c>
      <c r="R412" s="368"/>
      <c r="S412" s="112">
        <f t="shared" si="65"/>
        <v>0</v>
      </c>
      <c r="T412" s="381">
        <v>0</v>
      </c>
      <c r="U412" s="402">
        <v>44520</v>
      </c>
      <c r="V412" s="112">
        <f>Q412-T412</f>
        <v>0</v>
      </c>
      <c r="W412" s="233">
        <v>0</v>
      </c>
      <c r="X412" s="233">
        <f>T412-W412</f>
        <v>0</v>
      </c>
    </row>
    <row r="413" spans="1:41" ht="11.25" customHeight="1" x14ac:dyDescent="0.25">
      <c r="A413" s="181" t="s">
        <v>1370</v>
      </c>
      <c r="B413" s="181" t="s">
        <v>1404</v>
      </c>
      <c r="C413" s="181" t="s">
        <v>1370</v>
      </c>
      <c r="D413" s="327"/>
      <c r="E413" s="100"/>
      <c r="F413" s="100"/>
      <c r="G413" s="297" t="s">
        <v>696</v>
      </c>
      <c r="H413" s="296"/>
      <c r="I413" s="295"/>
      <c r="J413" s="295"/>
      <c r="K413" s="167"/>
      <c r="L413" s="115"/>
      <c r="M413" s="233"/>
      <c r="N413" s="113"/>
      <c r="O413" s="114"/>
      <c r="P413" s="355">
        <v>0</v>
      </c>
      <c r="Q413" s="368">
        <v>0</v>
      </c>
      <c r="R413" s="368"/>
      <c r="S413" s="112">
        <f t="shared" si="65"/>
        <v>0</v>
      </c>
      <c r="T413" s="381">
        <v>0</v>
      </c>
      <c r="U413" s="402">
        <v>44520</v>
      </c>
      <c r="V413" s="112">
        <f>Q413-T413</f>
        <v>0</v>
      </c>
      <c r="W413" s="233">
        <v>0</v>
      </c>
      <c r="X413" s="233">
        <f>T413-W413</f>
        <v>0</v>
      </c>
    </row>
    <row r="414" spans="1:41" ht="11.25" customHeight="1" x14ac:dyDescent="0.25">
      <c r="A414" s="181" t="s">
        <v>1370</v>
      </c>
      <c r="B414" s="181" t="s">
        <v>1404</v>
      </c>
      <c r="C414" s="181" t="s">
        <v>1370</v>
      </c>
      <c r="D414" s="327"/>
      <c r="E414" s="100"/>
      <c r="F414" s="100"/>
      <c r="G414" s="297" t="s">
        <v>1133</v>
      </c>
      <c r="H414" s="296"/>
      <c r="I414" s="295"/>
      <c r="J414" s="295"/>
      <c r="K414" s="167"/>
      <c r="L414" s="115"/>
      <c r="M414" s="233"/>
      <c r="N414" s="113"/>
      <c r="O414" s="114"/>
      <c r="P414" s="355">
        <v>28926</v>
      </c>
      <c r="Q414" s="368">
        <v>28926</v>
      </c>
      <c r="R414" s="368"/>
      <c r="S414" s="112">
        <f t="shared" si="65"/>
        <v>0</v>
      </c>
      <c r="T414" s="381">
        <f>('Formula variables'!$D$8)*(SUM(T403:T410))</f>
        <v>28925.644499999999</v>
      </c>
      <c r="U414" s="402">
        <v>44520</v>
      </c>
      <c r="V414" s="112">
        <f>Q414-T414</f>
        <v>0.3555000000014843</v>
      </c>
      <c r="W414" s="233">
        <v>28926</v>
      </c>
      <c r="X414" s="233">
        <f>T414-W414</f>
        <v>-0.3555000000014843</v>
      </c>
    </row>
    <row r="415" spans="1:41" ht="11.25" customHeight="1" x14ac:dyDescent="0.25">
      <c r="A415" s="181" t="s">
        <v>1370</v>
      </c>
      <c r="B415" s="181" t="s">
        <v>1404</v>
      </c>
      <c r="C415" s="181" t="s">
        <v>1370</v>
      </c>
      <c r="D415" s="327"/>
      <c r="E415" s="100"/>
      <c r="F415" s="100"/>
      <c r="G415" s="297" t="s">
        <v>697</v>
      </c>
      <c r="H415" s="296"/>
      <c r="I415" s="295"/>
      <c r="J415" s="295"/>
      <c r="K415" s="167"/>
      <c r="L415" s="115"/>
      <c r="M415" s="233"/>
      <c r="N415" s="113"/>
      <c r="O415" s="114"/>
      <c r="P415" s="355">
        <v>0</v>
      </c>
      <c r="Q415" s="368">
        <v>0</v>
      </c>
      <c r="R415" s="368"/>
      <c r="S415" s="112">
        <f t="shared" si="65"/>
        <v>0</v>
      </c>
      <c r="T415" s="381">
        <v>0</v>
      </c>
      <c r="U415" s="402">
        <v>44520</v>
      </c>
      <c r="V415" s="112">
        <f>Q415-T415</f>
        <v>0</v>
      </c>
      <c r="W415" s="233">
        <v>0</v>
      </c>
      <c r="X415" s="233">
        <f>T415-W415</f>
        <v>0</v>
      </c>
    </row>
    <row r="416" spans="1:41" ht="11.25" customHeight="1" x14ac:dyDescent="0.25">
      <c r="A416" s="181" t="s">
        <v>1370</v>
      </c>
      <c r="B416" s="181" t="s">
        <v>1404</v>
      </c>
      <c r="C416" s="181" t="s">
        <v>1370</v>
      </c>
      <c r="D416" s="327"/>
      <c r="E416" s="100"/>
      <c r="F416" s="100"/>
      <c r="G416" s="101" t="s">
        <v>829</v>
      </c>
      <c r="H416" s="100"/>
      <c r="I416" s="168">
        <v>0</v>
      </c>
      <c r="J416" s="168">
        <v>36.299999999999997</v>
      </c>
      <c r="K416" s="168">
        <v>102.2</v>
      </c>
      <c r="L416" s="115">
        <v>0</v>
      </c>
      <c r="M416" s="233">
        <v>2000</v>
      </c>
      <c r="N416" s="113">
        <f t="shared" si="60"/>
        <v>2000</v>
      </c>
      <c r="O416" s="114">
        <f t="shared" si="61"/>
        <v>0</v>
      </c>
      <c r="P416" s="355">
        <v>600</v>
      </c>
      <c r="Q416" s="368">
        <v>600</v>
      </c>
      <c r="R416" s="368"/>
      <c r="S416" s="112">
        <f t="shared" si="65"/>
        <v>0</v>
      </c>
      <c r="T416" s="381">
        <v>600</v>
      </c>
      <c r="U416" s="402">
        <v>44516</v>
      </c>
      <c r="V416" s="112">
        <f>Q416-T416</f>
        <v>0</v>
      </c>
      <c r="W416" s="233">
        <v>600</v>
      </c>
      <c r="X416" s="233">
        <f>T416-W416</f>
        <v>0</v>
      </c>
    </row>
    <row r="417" spans="1:24" ht="11.25" customHeight="1" x14ac:dyDescent="0.25">
      <c r="A417" s="181" t="s">
        <v>1370</v>
      </c>
      <c r="B417" s="181" t="s">
        <v>1404</v>
      </c>
      <c r="C417" s="181" t="s">
        <v>1370</v>
      </c>
      <c r="D417" s="327"/>
      <c r="E417" s="100"/>
      <c r="F417" s="100"/>
      <c r="G417" s="101" t="s">
        <v>830</v>
      </c>
      <c r="H417" s="100"/>
      <c r="I417" s="168">
        <v>2764</v>
      </c>
      <c r="J417" s="168">
        <v>1750</v>
      </c>
      <c r="K417" s="168">
        <v>14978.26</v>
      </c>
      <c r="L417" s="115">
        <v>7909</v>
      </c>
      <c r="M417" s="233">
        <v>10113</v>
      </c>
      <c r="N417" s="113">
        <f t="shared" si="60"/>
        <v>2204</v>
      </c>
      <c r="O417" s="114">
        <f t="shared" si="61"/>
        <v>0.78206269158508845</v>
      </c>
      <c r="P417" s="355">
        <v>10113</v>
      </c>
      <c r="Q417" s="368">
        <v>10113</v>
      </c>
      <c r="R417" s="368"/>
      <c r="S417" s="112">
        <f t="shared" si="65"/>
        <v>0</v>
      </c>
      <c r="T417" s="381">
        <v>10113</v>
      </c>
      <c r="U417" s="402">
        <v>44516</v>
      </c>
      <c r="V417" s="112">
        <f>Q417-T417</f>
        <v>0</v>
      </c>
      <c r="W417" s="233">
        <v>10113</v>
      </c>
      <c r="X417" s="233">
        <f>T417-W417</f>
        <v>0</v>
      </c>
    </row>
    <row r="418" spans="1:24" ht="11.25" customHeight="1" x14ac:dyDescent="0.25">
      <c r="A418" s="181" t="s">
        <v>1370</v>
      </c>
      <c r="B418" s="181" t="s">
        <v>1404</v>
      </c>
      <c r="C418" s="181" t="s">
        <v>1370</v>
      </c>
      <c r="D418" s="327"/>
      <c r="E418" s="100"/>
      <c r="F418" s="100"/>
      <c r="G418" s="101" t="s">
        <v>831</v>
      </c>
      <c r="H418" s="100"/>
      <c r="I418" s="168">
        <v>581.59</v>
      </c>
      <c r="J418" s="168">
        <v>36392.25</v>
      </c>
      <c r="K418" s="168">
        <v>11995.61</v>
      </c>
      <c r="L418" s="115">
        <v>15480.56</v>
      </c>
      <c r="M418" s="233">
        <v>6300</v>
      </c>
      <c r="N418" s="113">
        <f t="shared" si="60"/>
        <v>-9180.56</v>
      </c>
      <c r="O418" s="114">
        <f t="shared" si="61"/>
        <v>2.4572317460317459</v>
      </c>
      <c r="P418" s="355">
        <v>7500</v>
      </c>
      <c r="Q418" s="368">
        <v>7500</v>
      </c>
      <c r="R418" s="368"/>
      <c r="S418" s="112">
        <f t="shared" si="65"/>
        <v>0</v>
      </c>
      <c r="T418" s="381">
        <v>7500</v>
      </c>
      <c r="U418" s="402">
        <v>44516</v>
      </c>
      <c r="V418" s="112">
        <f>Q418-T418</f>
        <v>0</v>
      </c>
      <c r="W418" s="233">
        <v>7500</v>
      </c>
      <c r="X418" s="233">
        <f>T418-W418</f>
        <v>0</v>
      </c>
    </row>
    <row r="419" spans="1:24" ht="11.25" customHeight="1" x14ac:dyDescent="0.25">
      <c r="A419" s="181" t="s">
        <v>1370</v>
      </c>
      <c r="B419" s="181" t="s">
        <v>1404</v>
      </c>
      <c r="C419" s="181" t="s">
        <v>1370</v>
      </c>
      <c r="D419" s="327"/>
      <c r="E419" s="100"/>
      <c r="F419" s="100"/>
      <c r="G419" s="101" t="s">
        <v>832</v>
      </c>
      <c r="H419" s="100"/>
      <c r="I419" s="168">
        <v>3422.87</v>
      </c>
      <c r="J419" s="168">
        <v>2495.86</v>
      </c>
      <c r="K419" s="168">
        <v>5650.24</v>
      </c>
      <c r="L419" s="115">
        <v>3455.99</v>
      </c>
      <c r="M419" s="233">
        <v>6000</v>
      </c>
      <c r="N419" s="113">
        <f t="shared" si="60"/>
        <v>2544.0100000000002</v>
      </c>
      <c r="O419" s="114">
        <f t="shared" si="61"/>
        <v>0.57599833333333328</v>
      </c>
      <c r="P419" s="355">
        <v>4850</v>
      </c>
      <c r="Q419" s="368">
        <v>4850</v>
      </c>
      <c r="R419" s="368"/>
      <c r="S419" s="112">
        <f t="shared" si="65"/>
        <v>0</v>
      </c>
      <c r="T419" s="381">
        <v>4850</v>
      </c>
      <c r="U419" s="402">
        <v>44516</v>
      </c>
      <c r="V419" s="112">
        <f>Q419-T419</f>
        <v>0</v>
      </c>
      <c r="W419" s="233">
        <v>4850</v>
      </c>
      <c r="X419" s="233">
        <f>T419-W419</f>
        <v>0</v>
      </c>
    </row>
    <row r="420" spans="1:24" ht="11.25" customHeight="1" x14ac:dyDescent="0.25">
      <c r="A420" s="181" t="s">
        <v>1370</v>
      </c>
      <c r="B420" s="181" t="s">
        <v>1404</v>
      </c>
      <c r="C420" s="181" t="s">
        <v>1370</v>
      </c>
      <c r="D420" s="327"/>
      <c r="E420" s="100"/>
      <c r="F420" s="100"/>
      <c r="G420" s="101" t="s">
        <v>833</v>
      </c>
      <c r="H420" s="100"/>
      <c r="I420" s="168">
        <v>369.99</v>
      </c>
      <c r="J420" s="168">
        <v>784.99</v>
      </c>
      <c r="K420" s="168">
        <v>39.99</v>
      </c>
      <c r="L420" s="115">
        <v>209.99</v>
      </c>
      <c r="M420" s="233">
        <v>710</v>
      </c>
      <c r="N420" s="113">
        <f t="shared" si="60"/>
        <v>500.01</v>
      </c>
      <c r="O420" s="114">
        <f t="shared" si="61"/>
        <v>0.29576056338028173</v>
      </c>
      <c r="P420" s="355">
        <v>710</v>
      </c>
      <c r="Q420" s="368">
        <v>710</v>
      </c>
      <c r="R420" s="368"/>
      <c r="S420" s="112">
        <f t="shared" si="65"/>
        <v>0</v>
      </c>
      <c r="T420" s="381">
        <v>710</v>
      </c>
      <c r="U420" s="402">
        <v>44516</v>
      </c>
      <c r="V420" s="112">
        <f>Q420-T420</f>
        <v>0</v>
      </c>
      <c r="W420" s="233">
        <v>710</v>
      </c>
      <c r="X420" s="233">
        <f>T420-W420</f>
        <v>0</v>
      </c>
    </row>
    <row r="421" spans="1:24" ht="11.25" customHeight="1" x14ac:dyDescent="0.25">
      <c r="A421" s="181" t="s">
        <v>1370</v>
      </c>
      <c r="B421" s="181" t="s">
        <v>1404</v>
      </c>
      <c r="C421" s="181" t="s">
        <v>1370</v>
      </c>
      <c r="D421" s="327"/>
      <c r="E421" s="100"/>
      <c r="F421" s="100"/>
      <c r="G421" s="101" t="s">
        <v>834</v>
      </c>
      <c r="H421" s="100"/>
      <c r="I421" s="168">
        <v>6494.72</v>
      </c>
      <c r="J421" s="168">
        <v>7054.68</v>
      </c>
      <c r="K421" s="168">
        <v>7050.33</v>
      </c>
      <c r="L421" s="115">
        <v>7027.32</v>
      </c>
      <c r="M421" s="233">
        <v>7200</v>
      </c>
      <c r="N421" s="113">
        <f t="shared" si="60"/>
        <v>172.68000000000029</v>
      </c>
      <c r="O421" s="114">
        <f t="shared" si="61"/>
        <v>0.97601666666666664</v>
      </c>
      <c r="P421" s="355">
        <v>7200</v>
      </c>
      <c r="Q421" s="368">
        <v>7200</v>
      </c>
      <c r="R421" s="368"/>
      <c r="S421" s="112">
        <f t="shared" si="65"/>
        <v>0</v>
      </c>
      <c r="T421" s="381">
        <v>7200</v>
      </c>
      <c r="U421" s="402">
        <v>44516</v>
      </c>
      <c r="V421" s="112">
        <f>Q421-T421</f>
        <v>0</v>
      </c>
      <c r="W421" s="233">
        <v>7200</v>
      </c>
      <c r="X421" s="233">
        <f>T421-W421</f>
        <v>0</v>
      </c>
    </row>
    <row r="422" spans="1:24" ht="11.25" customHeight="1" x14ac:dyDescent="0.25">
      <c r="A422" s="181" t="s">
        <v>1370</v>
      </c>
      <c r="B422" s="181" t="s">
        <v>1404</v>
      </c>
      <c r="C422" s="181" t="s">
        <v>1370</v>
      </c>
      <c r="D422" s="327"/>
      <c r="E422" s="100"/>
      <c r="F422" s="100"/>
      <c r="G422" s="101" t="s">
        <v>835</v>
      </c>
      <c r="H422" s="100"/>
      <c r="I422" s="168">
        <v>1965.98</v>
      </c>
      <c r="J422" s="168">
        <v>2758.98</v>
      </c>
      <c r="K422" s="168">
        <v>1451.7</v>
      </c>
      <c r="L422" s="115">
        <v>1393.76</v>
      </c>
      <c r="M422" s="233">
        <v>3125</v>
      </c>
      <c r="N422" s="113">
        <f t="shared" si="60"/>
        <v>1731.24</v>
      </c>
      <c r="O422" s="114">
        <f t="shared" si="61"/>
        <v>0.44600319999999999</v>
      </c>
      <c r="P422" s="355">
        <v>3125</v>
      </c>
      <c r="Q422" s="368">
        <v>3125</v>
      </c>
      <c r="R422" s="368"/>
      <c r="S422" s="112">
        <f t="shared" si="65"/>
        <v>0</v>
      </c>
      <c r="T422" s="381">
        <v>3125</v>
      </c>
      <c r="U422" s="402">
        <v>44516</v>
      </c>
      <c r="V422" s="112">
        <f>Q422-T422</f>
        <v>0</v>
      </c>
      <c r="W422" s="233">
        <v>3125</v>
      </c>
      <c r="X422" s="233">
        <f>T422-W422</f>
        <v>0</v>
      </c>
    </row>
    <row r="423" spans="1:24" ht="11.25" customHeight="1" x14ac:dyDescent="0.25">
      <c r="A423" s="181" t="s">
        <v>1370</v>
      </c>
      <c r="B423" s="181" t="s">
        <v>1404</v>
      </c>
      <c r="C423" s="181" t="s">
        <v>1370</v>
      </c>
      <c r="D423" s="327"/>
      <c r="E423" s="100"/>
      <c r="F423" s="100"/>
      <c r="G423" s="101" t="s">
        <v>836</v>
      </c>
      <c r="H423" s="100"/>
      <c r="I423" s="168">
        <v>662.67</v>
      </c>
      <c r="J423" s="168">
        <v>728.87</v>
      </c>
      <c r="K423" s="168">
        <v>0</v>
      </c>
      <c r="L423" s="115">
        <v>719.93</v>
      </c>
      <c r="M423" s="233">
        <v>1200</v>
      </c>
      <c r="N423" s="113">
        <f t="shared" si="60"/>
        <v>480.07000000000005</v>
      </c>
      <c r="O423" s="114">
        <f t="shared" si="61"/>
        <v>0.5999416666666666</v>
      </c>
      <c r="P423" s="355">
        <v>1200</v>
      </c>
      <c r="Q423" s="368">
        <v>1200</v>
      </c>
      <c r="R423" s="368"/>
      <c r="S423" s="112">
        <f t="shared" si="64"/>
        <v>0</v>
      </c>
      <c r="T423" s="381">
        <v>1200</v>
      </c>
      <c r="U423" s="402">
        <v>44516</v>
      </c>
      <c r="V423" s="112">
        <f>Q423-T423</f>
        <v>0</v>
      </c>
      <c r="W423" s="233">
        <v>1200</v>
      </c>
      <c r="X423" s="233">
        <f>T423-W423</f>
        <v>0</v>
      </c>
    </row>
    <row r="424" spans="1:24" ht="11.25" customHeight="1" x14ac:dyDescent="0.25">
      <c r="A424" s="181" t="s">
        <v>1370</v>
      </c>
      <c r="B424" s="181" t="s">
        <v>1404</v>
      </c>
      <c r="C424" s="181" t="s">
        <v>1370</v>
      </c>
      <c r="D424" s="327"/>
      <c r="E424" s="100"/>
      <c r="F424" s="100"/>
      <c r="G424" s="101" t="s">
        <v>837</v>
      </c>
      <c r="H424" s="100"/>
      <c r="I424" s="168">
        <v>30</v>
      </c>
      <c r="J424" s="168">
        <v>163.76</v>
      </c>
      <c r="K424" s="168">
        <v>64</v>
      </c>
      <c r="L424" s="115">
        <v>55</v>
      </c>
      <c r="M424" s="233">
        <v>125</v>
      </c>
      <c r="N424" s="113">
        <f t="shared" si="60"/>
        <v>70</v>
      </c>
      <c r="O424" s="114">
        <f t="shared" si="61"/>
        <v>0.44</v>
      </c>
      <c r="P424" s="355">
        <v>125</v>
      </c>
      <c r="Q424" s="368">
        <v>125</v>
      </c>
      <c r="R424" s="368"/>
      <c r="S424" s="112">
        <f t="shared" si="64"/>
        <v>0</v>
      </c>
      <c r="T424" s="381">
        <v>125</v>
      </c>
      <c r="U424" s="402">
        <v>44516</v>
      </c>
      <c r="V424" s="112">
        <f>Q424-T424</f>
        <v>0</v>
      </c>
      <c r="W424" s="233">
        <v>125</v>
      </c>
      <c r="X424" s="233">
        <f>T424-W424</f>
        <v>0</v>
      </c>
    </row>
    <row r="425" spans="1:24" ht="11.25" customHeight="1" x14ac:dyDescent="0.25">
      <c r="A425" s="181" t="s">
        <v>1370</v>
      </c>
      <c r="B425" s="181" t="s">
        <v>1404</v>
      </c>
      <c r="C425" s="181" t="s">
        <v>1370</v>
      </c>
      <c r="D425" s="327"/>
      <c r="E425" s="100"/>
      <c r="F425" s="100"/>
      <c r="G425" s="101" t="s">
        <v>838</v>
      </c>
      <c r="H425" s="100"/>
      <c r="I425" s="168">
        <v>879.26</v>
      </c>
      <c r="J425" s="168">
        <v>2093.2800000000002</v>
      </c>
      <c r="K425" s="168">
        <v>1292.67</v>
      </c>
      <c r="L425" s="115">
        <v>2793.13</v>
      </c>
      <c r="M425" s="233">
        <v>2500</v>
      </c>
      <c r="N425" s="113">
        <f t="shared" si="60"/>
        <v>-293.13000000000011</v>
      </c>
      <c r="O425" s="114">
        <f t="shared" si="61"/>
        <v>1.1172520000000001</v>
      </c>
      <c r="P425" s="355">
        <v>3000</v>
      </c>
      <c r="Q425" s="368">
        <v>3000</v>
      </c>
      <c r="R425" s="368"/>
      <c r="S425" s="112">
        <f t="shared" si="64"/>
        <v>0</v>
      </c>
      <c r="T425" s="381">
        <v>3000</v>
      </c>
      <c r="U425" s="402">
        <v>44516</v>
      </c>
      <c r="V425" s="112">
        <f>Q425-T425</f>
        <v>0</v>
      </c>
      <c r="W425" s="233">
        <v>3000</v>
      </c>
      <c r="X425" s="233">
        <f>T425-W425</f>
        <v>0</v>
      </c>
    </row>
    <row r="426" spans="1:24" ht="11.25" customHeight="1" x14ac:dyDescent="0.25">
      <c r="A426" s="181" t="s">
        <v>1370</v>
      </c>
      <c r="B426" s="181" t="s">
        <v>1404</v>
      </c>
      <c r="C426" s="181" t="s">
        <v>1370</v>
      </c>
      <c r="D426" s="327"/>
      <c r="E426" s="100"/>
      <c r="F426" s="100"/>
      <c r="G426" s="101" t="s">
        <v>839</v>
      </c>
      <c r="H426" s="100"/>
      <c r="I426" s="168">
        <v>493.16</v>
      </c>
      <c r="J426" s="168">
        <v>687.74</v>
      </c>
      <c r="K426" s="168">
        <v>714.44</v>
      </c>
      <c r="L426" s="115">
        <v>228.81</v>
      </c>
      <c r="M426" s="233">
        <v>750</v>
      </c>
      <c r="N426" s="113">
        <f t="shared" si="60"/>
        <v>521.19000000000005</v>
      </c>
      <c r="O426" s="114">
        <f t="shared" si="61"/>
        <v>0.30508000000000002</v>
      </c>
      <c r="P426" s="355">
        <v>750</v>
      </c>
      <c r="Q426" s="368">
        <v>750</v>
      </c>
      <c r="R426" s="368"/>
      <c r="S426" s="112">
        <f t="shared" si="64"/>
        <v>0</v>
      </c>
      <c r="T426" s="381">
        <v>750</v>
      </c>
      <c r="U426" s="402">
        <v>44516</v>
      </c>
      <c r="V426" s="112">
        <f>Q426-T426</f>
        <v>0</v>
      </c>
      <c r="W426" s="233">
        <v>750</v>
      </c>
      <c r="X426" s="233">
        <f>T426-W426</f>
        <v>0</v>
      </c>
    </row>
    <row r="427" spans="1:24" ht="11.25" customHeight="1" x14ac:dyDescent="0.25">
      <c r="A427" s="181" t="s">
        <v>1370</v>
      </c>
      <c r="B427" s="181" t="s">
        <v>1404</v>
      </c>
      <c r="C427" s="181" t="s">
        <v>1370</v>
      </c>
      <c r="D427" s="327"/>
      <c r="E427" s="100"/>
      <c r="F427" s="100"/>
      <c r="G427" s="101" t="s">
        <v>1138</v>
      </c>
      <c r="H427" s="100"/>
      <c r="I427" s="168">
        <v>5227.6499999999996</v>
      </c>
      <c r="J427" s="168">
        <v>6596.45</v>
      </c>
      <c r="K427" s="168">
        <v>8168.8</v>
      </c>
      <c r="L427" s="115">
        <v>6836.47</v>
      </c>
      <c r="M427" s="233">
        <v>8800</v>
      </c>
      <c r="N427" s="113">
        <f t="shared" si="60"/>
        <v>1963.5299999999997</v>
      </c>
      <c r="O427" s="114">
        <f t="shared" si="61"/>
        <v>0.77687159090909097</v>
      </c>
      <c r="P427" s="355">
        <v>7800</v>
      </c>
      <c r="Q427" s="368">
        <v>7800</v>
      </c>
      <c r="R427" s="368"/>
      <c r="S427" s="112">
        <f t="shared" si="64"/>
        <v>0</v>
      </c>
      <c r="T427" s="381">
        <v>7800</v>
      </c>
      <c r="U427" s="402">
        <v>44516</v>
      </c>
      <c r="V427" s="112">
        <f>Q427-T427</f>
        <v>0</v>
      </c>
      <c r="W427" s="233">
        <v>7800</v>
      </c>
      <c r="X427" s="233">
        <f>T427-W427</f>
        <v>0</v>
      </c>
    </row>
    <row r="428" spans="1:24" ht="11.25" customHeight="1" x14ac:dyDescent="0.25">
      <c r="A428" s="181" t="s">
        <v>1370</v>
      </c>
      <c r="B428" s="181" t="s">
        <v>1404</v>
      </c>
      <c r="C428" s="181" t="s">
        <v>1370</v>
      </c>
      <c r="D428" s="327"/>
      <c r="E428" s="100"/>
      <c r="F428" s="100"/>
      <c r="G428" s="101" t="s">
        <v>840</v>
      </c>
      <c r="H428" s="100"/>
      <c r="I428" s="168">
        <v>24933.22</v>
      </c>
      <c r="J428" s="168">
        <v>8112.27</v>
      </c>
      <c r="K428" s="168">
        <v>10739.15</v>
      </c>
      <c r="L428" s="115">
        <v>2787.68</v>
      </c>
      <c r="M428" s="233">
        <v>11800</v>
      </c>
      <c r="N428" s="113">
        <f t="shared" si="60"/>
        <v>9012.32</v>
      </c>
      <c r="O428" s="114">
        <f t="shared" si="61"/>
        <v>0.23624406779661017</v>
      </c>
      <c r="P428" s="355">
        <v>11800</v>
      </c>
      <c r="Q428" s="368">
        <v>11800</v>
      </c>
      <c r="R428" s="368"/>
      <c r="S428" s="112">
        <f t="shared" si="64"/>
        <v>0</v>
      </c>
      <c r="T428" s="381">
        <v>11800</v>
      </c>
      <c r="U428" s="402">
        <v>44516</v>
      </c>
      <c r="V428" s="112">
        <f>Q428-T428</f>
        <v>0</v>
      </c>
      <c r="W428" s="233">
        <v>11800</v>
      </c>
      <c r="X428" s="233">
        <f>T428-W428</f>
        <v>0</v>
      </c>
    </row>
    <row r="429" spans="1:24" ht="11.25" customHeight="1" x14ac:dyDescent="0.25">
      <c r="A429" s="181" t="s">
        <v>1370</v>
      </c>
      <c r="B429" s="181" t="s">
        <v>1404</v>
      </c>
      <c r="C429" s="181" t="s">
        <v>1370</v>
      </c>
      <c r="D429" s="327"/>
      <c r="E429" s="100"/>
      <c r="F429" s="100"/>
      <c r="G429" s="101" t="s">
        <v>1252</v>
      </c>
      <c r="H429" s="100"/>
      <c r="I429" s="168">
        <v>2202.71</v>
      </c>
      <c r="J429" s="168">
        <v>1065.4000000000001</v>
      </c>
      <c r="K429" s="168">
        <v>294.27999999999997</v>
      </c>
      <c r="L429" s="115">
        <v>4500.96</v>
      </c>
      <c r="M429" s="233">
        <v>2200</v>
      </c>
      <c r="N429" s="113">
        <f t="shared" si="60"/>
        <v>-2300.96</v>
      </c>
      <c r="O429" s="114">
        <f t="shared" si="61"/>
        <v>2.0458909090909092</v>
      </c>
      <c r="P429" s="355">
        <v>2200</v>
      </c>
      <c r="Q429" s="368">
        <v>2200</v>
      </c>
      <c r="R429" s="368"/>
      <c r="S429" s="112">
        <f t="shared" si="64"/>
        <v>0</v>
      </c>
      <c r="T429" s="381">
        <v>2200</v>
      </c>
      <c r="U429" s="402">
        <v>44516</v>
      </c>
      <c r="V429" s="112">
        <f>Q429-T429</f>
        <v>0</v>
      </c>
      <c r="W429" s="233">
        <v>2200</v>
      </c>
      <c r="X429" s="233">
        <f>T429-W429</f>
        <v>0</v>
      </c>
    </row>
    <row r="430" spans="1:24" ht="11.25" customHeight="1" x14ac:dyDescent="0.25">
      <c r="A430" s="181" t="s">
        <v>1370</v>
      </c>
      <c r="B430" s="181" t="s">
        <v>1404</v>
      </c>
      <c r="C430" s="181" t="s">
        <v>1370</v>
      </c>
      <c r="D430" s="327"/>
      <c r="E430" s="100"/>
      <c r="F430" s="100"/>
      <c r="G430" s="101" t="s">
        <v>841</v>
      </c>
      <c r="H430" s="100"/>
      <c r="I430" s="168">
        <v>3524</v>
      </c>
      <c r="J430" s="168">
        <v>4477.42</v>
      </c>
      <c r="K430" s="168">
        <v>4318.18</v>
      </c>
      <c r="L430" s="115">
        <v>5025.8100000000004</v>
      </c>
      <c r="M430" s="233">
        <v>8000</v>
      </c>
      <c r="N430" s="113">
        <f t="shared" si="60"/>
        <v>2974.1899999999996</v>
      </c>
      <c r="O430" s="114">
        <f t="shared" si="61"/>
        <v>0.6282262500000001</v>
      </c>
      <c r="P430" s="355">
        <v>8000</v>
      </c>
      <c r="Q430" s="368">
        <v>8000</v>
      </c>
      <c r="R430" s="368"/>
      <c r="S430" s="112">
        <f t="shared" si="64"/>
        <v>0</v>
      </c>
      <c r="T430" s="381">
        <v>8000</v>
      </c>
      <c r="U430" s="402">
        <v>44516</v>
      </c>
      <c r="V430" s="112">
        <f>Q430-T430</f>
        <v>0</v>
      </c>
      <c r="W430" s="233">
        <v>8000</v>
      </c>
      <c r="X430" s="233">
        <f>T430-W430</f>
        <v>0</v>
      </c>
    </row>
    <row r="431" spans="1:24" ht="11.25" customHeight="1" x14ac:dyDescent="0.25">
      <c r="A431" s="181" t="s">
        <v>1370</v>
      </c>
      <c r="B431" s="181" t="s">
        <v>1404</v>
      </c>
      <c r="C431" s="181" t="s">
        <v>1370</v>
      </c>
      <c r="D431" s="327"/>
      <c r="E431" s="100"/>
      <c r="F431" s="100"/>
      <c r="G431" s="101" t="s">
        <v>842</v>
      </c>
      <c r="H431" s="100"/>
      <c r="I431" s="168">
        <v>1404.92</v>
      </c>
      <c r="J431" s="168">
        <v>1905.33</v>
      </c>
      <c r="K431" s="168">
        <v>1190.08</v>
      </c>
      <c r="L431" s="115">
        <v>1428.89</v>
      </c>
      <c r="M431" s="233">
        <v>3750</v>
      </c>
      <c r="N431" s="113">
        <f t="shared" si="60"/>
        <v>2321.1099999999997</v>
      </c>
      <c r="O431" s="114">
        <f t="shared" si="61"/>
        <v>0.38103733333333334</v>
      </c>
      <c r="P431" s="355">
        <v>3750</v>
      </c>
      <c r="Q431" s="368">
        <v>3750</v>
      </c>
      <c r="R431" s="368"/>
      <c r="S431" s="112">
        <f t="shared" si="64"/>
        <v>0</v>
      </c>
      <c r="T431" s="381">
        <v>3750</v>
      </c>
      <c r="U431" s="402">
        <v>44516</v>
      </c>
      <c r="V431" s="112">
        <f>Q431-T431</f>
        <v>0</v>
      </c>
      <c r="W431" s="233">
        <v>3750</v>
      </c>
      <c r="X431" s="233">
        <f>T431-W431</f>
        <v>0</v>
      </c>
    </row>
    <row r="432" spans="1:24" ht="11.25" customHeight="1" x14ac:dyDescent="0.25">
      <c r="A432" s="181" t="s">
        <v>1370</v>
      </c>
      <c r="B432" s="181" t="s">
        <v>1404</v>
      </c>
      <c r="C432" s="181" t="s">
        <v>1370</v>
      </c>
      <c r="D432" s="327"/>
      <c r="E432" s="100"/>
      <c r="F432" s="100"/>
      <c r="G432" s="101" t="s">
        <v>843</v>
      </c>
      <c r="H432" s="100"/>
      <c r="I432" s="168">
        <v>0</v>
      </c>
      <c r="J432" s="168">
        <v>0</v>
      </c>
      <c r="K432" s="168">
        <v>0</v>
      </c>
      <c r="L432" s="115">
        <v>0</v>
      </c>
      <c r="M432" s="233">
        <v>100</v>
      </c>
      <c r="N432" s="113">
        <f t="shared" si="60"/>
        <v>100</v>
      </c>
      <c r="O432" s="114">
        <f t="shared" si="61"/>
        <v>0</v>
      </c>
      <c r="P432" s="355">
        <v>100</v>
      </c>
      <c r="Q432" s="368">
        <v>100</v>
      </c>
      <c r="R432" s="368"/>
      <c r="S432" s="112">
        <f t="shared" si="64"/>
        <v>0</v>
      </c>
      <c r="T432" s="381">
        <v>100</v>
      </c>
      <c r="U432" s="402">
        <v>44516</v>
      </c>
      <c r="V432" s="112">
        <f>Q432-T432</f>
        <v>0</v>
      </c>
      <c r="W432" s="233">
        <v>100</v>
      </c>
      <c r="X432" s="233">
        <f>T432-W432</f>
        <v>0</v>
      </c>
    </row>
    <row r="433" spans="1:24" ht="11.25" customHeight="1" x14ac:dyDescent="0.25">
      <c r="A433" s="181" t="s">
        <v>1370</v>
      </c>
      <c r="B433" s="181" t="s">
        <v>1404</v>
      </c>
      <c r="C433" s="181" t="s">
        <v>1370</v>
      </c>
      <c r="D433" s="327"/>
      <c r="E433" s="100"/>
      <c r="F433" s="100"/>
      <c r="G433" s="101" t="s">
        <v>1265</v>
      </c>
      <c r="H433" s="100"/>
      <c r="I433" s="170"/>
      <c r="J433" s="170"/>
      <c r="K433" s="170">
        <v>4141.26</v>
      </c>
      <c r="L433" s="123">
        <v>716.11</v>
      </c>
      <c r="M433" s="262">
        <v>3850</v>
      </c>
      <c r="N433" s="259">
        <f t="shared" si="60"/>
        <v>3133.89</v>
      </c>
      <c r="O433" s="260">
        <f t="shared" si="61"/>
        <v>0.18600259740259742</v>
      </c>
      <c r="P433" s="358">
        <v>6650</v>
      </c>
      <c r="Q433" s="371">
        <v>6650</v>
      </c>
      <c r="R433" s="368"/>
      <c r="S433" s="116">
        <f>P433-Q433</f>
        <v>0</v>
      </c>
      <c r="T433" s="385">
        <v>6650</v>
      </c>
      <c r="U433" s="402">
        <v>44516</v>
      </c>
      <c r="V433" s="116">
        <f>Q433-T433</f>
        <v>0</v>
      </c>
      <c r="W433" s="262">
        <v>6650</v>
      </c>
      <c r="X433" s="262">
        <f>T433-W433</f>
        <v>0</v>
      </c>
    </row>
    <row r="434" spans="1:24" ht="11.25" customHeight="1" x14ac:dyDescent="0.25">
      <c r="A434" s="181" t="s">
        <v>1394</v>
      </c>
      <c r="B434" s="181" t="s">
        <v>1404</v>
      </c>
      <c r="C434" s="181" t="s">
        <v>1371</v>
      </c>
      <c r="D434" s="327"/>
      <c r="E434" s="100"/>
      <c r="F434" s="100" t="s">
        <v>844</v>
      </c>
      <c r="G434" s="100"/>
      <c r="H434" s="100"/>
      <c r="I434" s="335">
        <f>SUM(I402:I433)</f>
        <v>289890.99</v>
      </c>
      <c r="J434" s="335">
        <f>SUM(J402:J433)</f>
        <v>344416.15</v>
      </c>
      <c r="K434" s="335">
        <f>SUM(K402:K433)</f>
        <v>383896.80000000005</v>
      </c>
      <c r="L434" s="339">
        <f>SUM(L402:L433)</f>
        <v>391349.83999999997</v>
      </c>
      <c r="M434" s="332">
        <f>SUM(M402:M433)</f>
        <v>447377</v>
      </c>
      <c r="N434" s="333">
        <f t="shared" si="60"/>
        <v>56027.160000000033</v>
      </c>
      <c r="O434" s="348">
        <f t="shared" si="61"/>
        <v>0.87476522038459725</v>
      </c>
      <c r="P434" s="357">
        <f>SUM(P401:P433)</f>
        <v>486512</v>
      </c>
      <c r="Q434" s="370">
        <f>SUM(Q401:Q433)</f>
        <v>486512</v>
      </c>
      <c r="R434" s="138"/>
      <c r="S434" s="332">
        <f>P434-Q434</f>
        <v>0</v>
      </c>
      <c r="T434" s="383">
        <f>SUM(T401:T433)</f>
        <v>486511.64449999999</v>
      </c>
      <c r="U434" s="402">
        <v>44520</v>
      </c>
      <c r="V434" s="332">
        <f>Q434-T434</f>
        <v>0.35550000000512227</v>
      </c>
      <c r="W434" s="332">
        <f>SUM(W401:W433)</f>
        <v>486512</v>
      </c>
      <c r="X434" s="332">
        <f>T434-W434</f>
        <v>-0.35550000000512227</v>
      </c>
    </row>
    <row r="435" spans="1:24" ht="11.25" customHeight="1" x14ac:dyDescent="0.25">
      <c r="A435" s="181" t="s">
        <v>1370</v>
      </c>
      <c r="B435" s="181" t="s">
        <v>1370</v>
      </c>
      <c r="C435" s="181" t="s">
        <v>1371</v>
      </c>
      <c r="D435" s="327"/>
      <c r="E435" s="416" t="s">
        <v>845</v>
      </c>
      <c r="F435" s="100"/>
      <c r="G435" s="100"/>
      <c r="H435" s="100"/>
      <c r="I435" s="165">
        <f>SUM(I434)</f>
        <v>289890.99</v>
      </c>
      <c r="J435" s="165">
        <f>SUM(J434)</f>
        <v>344416.15</v>
      </c>
      <c r="K435" s="165">
        <f>SUM(K434)</f>
        <v>383896.80000000005</v>
      </c>
      <c r="L435" s="349">
        <f>L434</f>
        <v>391349.83999999997</v>
      </c>
      <c r="M435" s="107">
        <f t="shared" ref="M435:X435" si="66">M434</f>
        <v>447377</v>
      </c>
      <c r="N435" s="107">
        <f t="shared" si="66"/>
        <v>56027.160000000033</v>
      </c>
      <c r="O435" s="107">
        <f t="shared" si="66"/>
        <v>0.87476522038459725</v>
      </c>
      <c r="P435" s="356">
        <f t="shared" si="66"/>
        <v>486512</v>
      </c>
      <c r="Q435" s="369">
        <f t="shared" si="66"/>
        <v>486512</v>
      </c>
      <c r="R435" s="138"/>
      <c r="S435" s="107">
        <f t="shared" si="66"/>
        <v>0</v>
      </c>
      <c r="T435" s="382">
        <f t="shared" si="66"/>
        <v>486511.64449999999</v>
      </c>
      <c r="U435" s="402">
        <v>44520</v>
      </c>
      <c r="V435" s="107">
        <f t="shared" si="66"/>
        <v>0.35550000000512227</v>
      </c>
      <c r="W435" s="107">
        <f t="shared" si="66"/>
        <v>486512</v>
      </c>
      <c r="X435" s="107">
        <f t="shared" si="66"/>
        <v>-0.35550000000512227</v>
      </c>
    </row>
    <row r="436" spans="1:24" ht="11.25" customHeight="1" x14ac:dyDescent="0.25">
      <c r="A436" s="181" t="s">
        <v>1370</v>
      </c>
      <c r="B436" s="181" t="s">
        <v>1370</v>
      </c>
      <c r="C436" s="181" t="s">
        <v>1420</v>
      </c>
      <c r="D436" s="327"/>
      <c r="E436" s="100"/>
      <c r="F436" s="100"/>
      <c r="G436" s="100"/>
      <c r="H436" s="100"/>
      <c r="I436" s="167"/>
      <c r="J436" s="167"/>
      <c r="K436" s="167"/>
      <c r="L436" s="111"/>
      <c r="M436" s="112"/>
      <c r="N436" s="113"/>
      <c r="O436" s="114"/>
      <c r="P436" s="112"/>
      <c r="Q436" s="112"/>
      <c r="R436" s="112"/>
      <c r="S436" s="112"/>
      <c r="T436" s="112"/>
      <c r="U436" s="104"/>
      <c r="V436" s="112"/>
      <c r="W436" s="112"/>
      <c r="X436" s="112"/>
    </row>
    <row r="437" spans="1:24" ht="11.25" customHeight="1" x14ac:dyDescent="0.25">
      <c r="A437" s="181" t="s">
        <v>1370</v>
      </c>
      <c r="B437" s="181" t="s">
        <v>1370</v>
      </c>
      <c r="C437" s="181" t="s">
        <v>1370</v>
      </c>
      <c r="D437" s="327"/>
      <c r="E437" s="100" t="s">
        <v>846</v>
      </c>
      <c r="F437" s="100"/>
      <c r="G437" s="100"/>
      <c r="H437" s="100"/>
      <c r="I437" s="167"/>
      <c r="J437" s="167"/>
      <c r="K437" s="167"/>
      <c r="L437" s="111"/>
      <c r="M437" s="112"/>
      <c r="N437" s="113"/>
      <c r="O437" s="114"/>
      <c r="P437" s="130"/>
      <c r="Q437" s="138"/>
      <c r="R437" s="138"/>
      <c r="S437" s="112"/>
      <c r="T437" s="144"/>
      <c r="U437" s="402"/>
      <c r="V437" s="112"/>
      <c r="W437" s="112"/>
      <c r="X437" s="112"/>
    </row>
    <row r="438" spans="1:24" ht="11.25" customHeight="1" x14ac:dyDescent="0.25">
      <c r="A438" s="181" t="s">
        <v>1370</v>
      </c>
      <c r="B438" s="181" t="s">
        <v>1369</v>
      </c>
      <c r="C438" s="181" t="s">
        <v>1370</v>
      </c>
      <c r="D438" s="327"/>
      <c r="E438" s="100"/>
      <c r="F438" s="100" t="s">
        <v>847</v>
      </c>
      <c r="G438" s="100"/>
      <c r="H438" s="100"/>
      <c r="I438" s="167"/>
      <c r="J438" s="167"/>
      <c r="K438" s="167"/>
      <c r="L438" s="111"/>
      <c r="M438" s="112"/>
      <c r="N438" s="113"/>
      <c r="O438" s="114"/>
      <c r="P438" s="130"/>
      <c r="Q438" s="138"/>
      <c r="R438" s="138"/>
      <c r="S438" s="112"/>
      <c r="T438" s="144"/>
      <c r="U438" s="402"/>
      <c r="V438" s="112"/>
      <c r="W438" s="112"/>
      <c r="X438" s="112"/>
    </row>
    <row r="439" spans="1:24" ht="11.25" customHeight="1" x14ac:dyDescent="0.25">
      <c r="A439" s="181" t="s">
        <v>1370</v>
      </c>
      <c r="B439" s="181" t="s">
        <v>1369</v>
      </c>
      <c r="C439" s="181" t="s">
        <v>1370</v>
      </c>
      <c r="D439" s="327"/>
      <c r="E439" s="100"/>
      <c r="F439" s="100"/>
      <c r="G439" s="101" t="s">
        <v>848</v>
      </c>
      <c r="H439" s="100"/>
      <c r="I439" s="169"/>
      <c r="J439" s="169"/>
      <c r="K439" s="169">
        <v>0</v>
      </c>
      <c r="L439" s="117">
        <v>0</v>
      </c>
      <c r="M439" s="116">
        <v>0</v>
      </c>
      <c r="N439" s="259">
        <f t="shared" si="60"/>
        <v>0</v>
      </c>
      <c r="O439" s="260" t="str">
        <f t="shared" si="61"/>
        <v>---</v>
      </c>
      <c r="P439" s="360">
        <v>0</v>
      </c>
      <c r="Q439" s="373">
        <v>0</v>
      </c>
      <c r="R439" s="138"/>
      <c r="S439" s="116">
        <f>P439-Q439</f>
        <v>0</v>
      </c>
      <c r="T439" s="384">
        <v>0</v>
      </c>
      <c r="U439" s="402">
        <v>44474</v>
      </c>
      <c r="V439" s="116">
        <f>Q439-T439</f>
        <v>0</v>
      </c>
      <c r="W439" s="116">
        <v>0</v>
      </c>
      <c r="X439" s="116">
        <f>T439-W439</f>
        <v>0</v>
      </c>
    </row>
    <row r="440" spans="1:24" ht="11.25" customHeight="1" x14ac:dyDescent="0.25">
      <c r="A440" s="181" t="s">
        <v>1370</v>
      </c>
      <c r="B440" s="181" t="s">
        <v>1369</v>
      </c>
      <c r="C440" s="181" t="s">
        <v>1370</v>
      </c>
      <c r="D440" s="327"/>
      <c r="E440" s="100"/>
      <c r="F440" s="100" t="s">
        <v>849</v>
      </c>
      <c r="G440" s="100"/>
      <c r="H440" s="100"/>
      <c r="I440" s="171"/>
      <c r="J440" s="171">
        <f>SUM(J438:J439)</f>
        <v>0</v>
      </c>
      <c r="K440" s="171">
        <f>SUM(K438:K439)</f>
        <v>0</v>
      </c>
      <c r="L440" s="106">
        <f>SUM(L438:L439)</f>
        <v>0</v>
      </c>
      <c r="M440" s="107">
        <f>SUM(M438:M439)</f>
        <v>0</v>
      </c>
      <c r="N440" s="257">
        <f t="shared" ref="N440:N529" si="67">M440-L440</f>
        <v>0</v>
      </c>
      <c r="O440" s="258" t="str">
        <f t="shared" ref="O440:O529" si="68">IF((M440=0),"---",(L440/M440))</f>
        <v>---</v>
      </c>
      <c r="P440" s="356">
        <f>SUM(P438:P439)</f>
        <v>0</v>
      </c>
      <c r="Q440" s="369">
        <f>SUM(Q438:Q439)</f>
        <v>0</v>
      </c>
      <c r="R440" s="138"/>
      <c r="S440" s="107">
        <f>P440-Q440</f>
        <v>0</v>
      </c>
      <c r="T440" s="382">
        <f>SUM(T438:T439)</f>
        <v>0</v>
      </c>
      <c r="U440" s="402">
        <v>44474</v>
      </c>
      <c r="V440" s="107">
        <f>Q440-T440</f>
        <v>0</v>
      </c>
      <c r="W440" s="107">
        <f>SUM(W438:W439)</f>
        <v>0</v>
      </c>
      <c r="X440" s="107">
        <f>T440-W440</f>
        <v>0</v>
      </c>
    </row>
    <row r="441" spans="1:24" ht="11.25" customHeight="1" x14ac:dyDescent="0.25">
      <c r="A441" s="181" t="s">
        <v>1370</v>
      </c>
      <c r="B441" s="181" t="s">
        <v>1369</v>
      </c>
      <c r="C441" s="181" t="s">
        <v>1370</v>
      </c>
      <c r="D441" s="327"/>
      <c r="E441" s="100"/>
      <c r="F441" s="100" t="s">
        <v>850</v>
      </c>
      <c r="G441" s="100"/>
      <c r="H441" s="100"/>
      <c r="I441" s="167"/>
      <c r="J441" s="167"/>
      <c r="K441" s="167"/>
      <c r="L441" s="111"/>
      <c r="M441" s="112"/>
      <c r="N441" s="113"/>
      <c r="O441" s="114"/>
      <c r="P441" s="130"/>
      <c r="Q441" s="138"/>
      <c r="R441" s="138"/>
      <c r="S441" s="112"/>
      <c r="T441" s="144"/>
      <c r="U441" s="402">
        <v>44474</v>
      </c>
      <c r="V441" s="112"/>
      <c r="W441" s="112"/>
      <c r="X441" s="112"/>
    </row>
    <row r="442" spans="1:24" ht="11.25" customHeight="1" x14ac:dyDescent="0.2">
      <c r="A442" s="181" t="s">
        <v>1370</v>
      </c>
      <c r="B442" s="181" t="s">
        <v>1369</v>
      </c>
      <c r="C442" s="181" t="s">
        <v>1370</v>
      </c>
      <c r="D442" s="327"/>
      <c r="E442" s="100"/>
      <c r="F442" s="100"/>
      <c r="G442" s="101" t="s">
        <v>1226</v>
      </c>
      <c r="H442" s="100"/>
      <c r="I442" s="177">
        <v>1944</v>
      </c>
      <c r="J442" s="177">
        <v>2601.85</v>
      </c>
      <c r="K442" s="177">
        <v>2638.92</v>
      </c>
      <c r="L442" s="115">
        <v>2692.99</v>
      </c>
      <c r="M442" s="263">
        <v>2692</v>
      </c>
      <c r="N442" s="113">
        <f t="shared" si="67"/>
        <v>-0.98999999999978172</v>
      </c>
      <c r="O442" s="114">
        <f t="shared" si="68"/>
        <v>1.0003677563150073</v>
      </c>
      <c r="P442" s="365">
        <v>2810</v>
      </c>
      <c r="Q442" s="378">
        <v>2810</v>
      </c>
      <c r="R442" s="378"/>
      <c r="S442" s="112">
        <f t="shared" ref="S442" si="69">P442-Q442</f>
        <v>0</v>
      </c>
      <c r="T442" s="391">
        <v>2810</v>
      </c>
      <c r="U442" s="402">
        <v>44474</v>
      </c>
      <c r="V442" s="112">
        <f>Q442-T442</f>
        <v>0</v>
      </c>
      <c r="W442" s="263">
        <v>2810</v>
      </c>
      <c r="X442" s="263">
        <f>T442-W442</f>
        <v>0</v>
      </c>
    </row>
    <row r="443" spans="1:24" ht="11.25" customHeight="1" x14ac:dyDescent="0.2">
      <c r="A443" s="181" t="s">
        <v>1370</v>
      </c>
      <c r="B443" s="181" t="s">
        <v>1369</v>
      </c>
      <c r="C443" s="181" t="s">
        <v>1370</v>
      </c>
      <c r="D443" s="327"/>
      <c r="E443" s="100"/>
      <c r="F443" s="100"/>
      <c r="G443" s="101" t="s">
        <v>851</v>
      </c>
      <c r="H443" s="100"/>
      <c r="I443" s="167"/>
      <c r="J443" s="167"/>
      <c r="K443" s="167">
        <v>0</v>
      </c>
      <c r="L443" s="178">
        <v>0</v>
      </c>
      <c r="M443" s="112">
        <v>0</v>
      </c>
      <c r="N443" s="113">
        <f t="shared" ref="N443" si="70">M443-L443</f>
        <v>0</v>
      </c>
      <c r="O443" s="114" t="str">
        <f t="shared" ref="O443" si="71">IF((M443=0),"---",(L443/M443))</f>
        <v>---</v>
      </c>
      <c r="P443" s="365">
        <v>0</v>
      </c>
      <c r="Q443" s="378">
        <v>0</v>
      </c>
      <c r="R443" s="378"/>
      <c r="S443" s="112">
        <f>P443-Q443</f>
        <v>0</v>
      </c>
      <c r="T443" s="391">
        <v>0</v>
      </c>
      <c r="U443" s="402">
        <v>44474</v>
      </c>
      <c r="V443" s="112">
        <f>Q443-T443</f>
        <v>0</v>
      </c>
      <c r="W443" s="263">
        <v>0</v>
      </c>
      <c r="X443" s="263">
        <f>T443-W443</f>
        <v>0</v>
      </c>
    </row>
    <row r="444" spans="1:24" ht="11.25" customHeight="1" x14ac:dyDescent="0.2">
      <c r="A444" s="181" t="s">
        <v>1370</v>
      </c>
      <c r="B444" s="181" t="s">
        <v>1369</v>
      </c>
      <c r="C444" s="181" t="s">
        <v>1370</v>
      </c>
      <c r="D444" s="327"/>
      <c r="E444" s="100"/>
      <c r="F444" s="100"/>
      <c r="G444" s="101" t="s">
        <v>1220</v>
      </c>
      <c r="H444" s="100"/>
      <c r="I444" s="167"/>
      <c r="J444" s="167"/>
      <c r="K444" s="167">
        <v>134.4</v>
      </c>
      <c r="L444" s="178">
        <v>0</v>
      </c>
      <c r="M444" s="112">
        <v>0</v>
      </c>
      <c r="N444" s="113">
        <f t="shared" si="67"/>
        <v>0</v>
      </c>
      <c r="O444" s="114" t="str">
        <f t="shared" si="68"/>
        <v>---</v>
      </c>
      <c r="P444" s="365">
        <v>0</v>
      </c>
      <c r="Q444" s="378">
        <v>0</v>
      </c>
      <c r="R444" s="378"/>
      <c r="S444" s="112">
        <f>P444-Q444</f>
        <v>0</v>
      </c>
      <c r="T444" s="391">
        <v>0</v>
      </c>
      <c r="U444" s="402">
        <v>44474</v>
      </c>
      <c r="V444" s="112">
        <f>Q444-T444</f>
        <v>0</v>
      </c>
      <c r="W444" s="263">
        <v>0</v>
      </c>
      <c r="X444" s="263">
        <f>T444-W444</f>
        <v>0</v>
      </c>
    </row>
    <row r="445" spans="1:24" ht="11.25" customHeight="1" x14ac:dyDescent="0.25">
      <c r="A445" s="181" t="s">
        <v>1370</v>
      </c>
      <c r="B445" s="181" t="s">
        <v>1369</v>
      </c>
      <c r="C445" s="181" t="s">
        <v>1370</v>
      </c>
      <c r="D445" s="327"/>
      <c r="E445" s="100"/>
      <c r="F445" s="100"/>
      <c r="G445" s="297" t="s">
        <v>694</v>
      </c>
      <c r="H445" s="296"/>
      <c r="I445" s="295"/>
      <c r="J445" s="295"/>
      <c r="K445" s="167"/>
      <c r="L445" s="115"/>
      <c r="M445" s="233"/>
      <c r="N445" s="113"/>
      <c r="O445" s="114"/>
      <c r="P445" s="355">
        <v>0</v>
      </c>
      <c r="Q445" s="368">
        <v>0</v>
      </c>
      <c r="R445" s="368"/>
      <c r="S445" s="112">
        <f t="shared" ref="S445:S449" si="72">P445-Q445</f>
        <v>0</v>
      </c>
      <c r="T445" s="381">
        <v>0</v>
      </c>
      <c r="U445" s="402">
        <v>44564</v>
      </c>
      <c r="V445" s="112">
        <f>Q445-T445</f>
        <v>0</v>
      </c>
      <c r="W445" s="233">
        <v>0</v>
      </c>
      <c r="X445" s="233">
        <f>T445-W445</f>
        <v>0</v>
      </c>
    </row>
    <row r="446" spans="1:24" ht="11.25" customHeight="1" x14ac:dyDescent="0.25">
      <c r="A446" s="181" t="s">
        <v>1370</v>
      </c>
      <c r="B446" s="181" t="s">
        <v>1369</v>
      </c>
      <c r="C446" s="181" t="s">
        <v>1370</v>
      </c>
      <c r="D446" s="327"/>
      <c r="E446" s="100"/>
      <c r="F446" s="100"/>
      <c r="G446" s="297" t="s">
        <v>695</v>
      </c>
      <c r="H446" s="296"/>
      <c r="I446" s="295"/>
      <c r="J446" s="295"/>
      <c r="K446" s="167"/>
      <c r="L446" s="115"/>
      <c r="M446" s="233"/>
      <c r="N446" s="113"/>
      <c r="O446" s="114"/>
      <c r="P446" s="355">
        <v>0</v>
      </c>
      <c r="Q446" s="368">
        <v>0</v>
      </c>
      <c r="R446" s="368"/>
      <c r="S446" s="112">
        <f t="shared" si="72"/>
        <v>0</v>
      </c>
      <c r="T446" s="381">
        <v>0</v>
      </c>
      <c r="U446" s="402">
        <v>44564</v>
      </c>
      <c r="V446" s="112">
        <f>Q446-T446</f>
        <v>0</v>
      </c>
      <c r="W446" s="233">
        <v>0</v>
      </c>
      <c r="X446" s="233">
        <f>T446-W446</f>
        <v>0</v>
      </c>
    </row>
    <row r="447" spans="1:24" ht="11.25" customHeight="1" x14ac:dyDescent="0.25">
      <c r="A447" s="181" t="s">
        <v>1370</v>
      </c>
      <c r="B447" s="181" t="s">
        <v>1369</v>
      </c>
      <c r="C447" s="181" t="s">
        <v>1370</v>
      </c>
      <c r="D447" s="327"/>
      <c r="E447" s="100"/>
      <c r="F447" s="100"/>
      <c r="G447" s="297" t="s">
        <v>696</v>
      </c>
      <c r="H447" s="296"/>
      <c r="I447" s="295"/>
      <c r="J447" s="295"/>
      <c r="K447" s="167"/>
      <c r="L447" s="115"/>
      <c r="M447" s="233"/>
      <c r="N447" s="113"/>
      <c r="O447" s="114"/>
      <c r="P447" s="355">
        <v>0</v>
      </c>
      <c r="Q447" s="368">
        <v>0</v>
      </c>
      <c r="R447" s="368"/>
      <c r="S447" s="112">
        <f t="shared" si="72"/>
        <v>0</v>
      </c>
      <c r="T447" s="381">
        <v>0</v>
      </c>
      <c r="U447" s="402">
        <v>44564</v>
      </c>
      <c r="V447" s="112">
        <f>Q447-T447</f>
        <v>0</v>
      </c>
      <c r="W447" s="233">
        <v>0</v>
      </c>
      <c r="X447" s="233">
        <f>T447-W447</f>
        <v>0</v>
      </c>
    </row>
    <row r="448" spans="1:24" ht="11.25" customHeight="1" x14ac:dyDescent="0.25">
      <c r="A448" s="181" t="s">
        <v>1370</v>
      </c>
      <c r="B448" s="181" t="s">
        <v>1369</v>
      </c>
      <c r="C448" s="181" t="s">
        <v>1370</v>
      </c>
      <c r="D448" s="327"/>
      <c r="E448" s="100"/>
      <c r="F448" s="100"/>
      <c r="G448" s="297" t="s">
        <v>1133</v>
      </c>
      <c r="H448" s="296"/>
      <c r="I448" s="295"/>
      <c r="J448" s="295"/>
      <c r="K448" s="167"/>
      <c r="L448" s="115"/>
      <c r="M448" s="233"/>
      <c r="N448" s="113"/>
      <c r="O448" s="114"/>
      <c r="P448" s="355">
        <v>215</v>
      </c>
      <c r="Q448" s="368">
        <v>215</v>
      </c>
      <c r="R448" s="368"/>
      <c r="S448" s="112">
        <f t="shared" si="72"/>
        <v>0</v>
      </c>
      <c r="T448" s="381">
        <f>('Formula variables'!$D$8)*(SUM(T442))</f>
        <v>214.965</v>
      </c>
      <c r="U448" s="402">
        <v>44564</v>
      </c>
      <c r="V448" s="112">
        <f>Q448-T448</f>
        <v>3.4999999999996589E-2</v>
      </c>
      <c r="W448" s="233">
        <v>215</v>
      </c>
      <c r="X448" s="233">
        <f>T448-W448</f>
        <v>-3.4999999999996589E-2</v>
      </c>
    </row>
    <row r="449" spans="1:24" ht="11.25" customHeight="1" x14ac:dyDescent="0.25">
      <c r="A449" s="181" t="s">
        <v>1370</v>
      </c>
      <c r="B449" s="181" t="s">
        <v>1369</v>
      </c>
      <c r="C449" s="181" t="s">
        <v>1370</v>
      </c>
      <c r="D449" s="327"/>
      <c r="E449" s="100"/>
      <c r="F449" s="100"/>
      <c r="G449" s="297" t="s">
        <v>697</v>
      </c>
      <c r="H449" s="296"/>
      <c r="I449" s="295"/>
      <c r="J449" s="295"/>
      <c r="K449" s="167"/>
      <c r="L449" s="115"/>
      <c r="M449" s="233"/>
      <c r="N449" s="113"/>
      <c r="O449" s="114"/>
      <c r="P449" s="355">
        <v>0</v>
      </c>
      <c r="Q449" s="368">
        <v>0</v>
      </c>
      <c r="R449" s="368"/>
      <c r="S449" s="112">
        <f t="shared" si="72"/>
        <v>0</v>
      </c>
      <c r="T449" s="381">
        <v>0</v>
      </c>
      <c r="U449" s="402">
        <v>44564</v>
      </c>
      <c r="V449" s="112">
        <f>Q449-T449</f>
        <v>0</v>
      </c>
      <c r="W449" s="233">
        <v>0</v>
      </c>
      <c r="X449" s="233">
        <f>T449-W449</f>
        <v>0</v>
      </c>
    </row>
    <row r="450" spans="1:24" ht="11.25" customHeight="1" x14ac:dyDescent="0.25">
      <c r="A450" s="181" t="s">
        <v>1394</v>
      </c>
      <c r="B450" s="181" t="s">
        <v>1369</v>
      </c>
      <c r="C450" s="181" t="s">
        <v>1371</v>
      </c>
      <c r="D450" s="327"/>
      <c r="E450" s="100"/>
      <c r="F450" s="100" t="s">
        <v>852</v>
      </c>
      <c r="G450" s="100"/>
      <c r="H450" s="100"/>
      <c r="I450" s="165">
        <f>SUM(I441:I444)</f>
        <v>1944</v>
      </c>
      <c r="J450" s="165">
        <f>SUM(J441:J444)</f>
        <v>2601.85</v>
      </c>
      <c r="K450" s="165">
        <f>SUM(K441:K444)</f>
        <v>2773.32</v>
      </c>
      <c r="L450" s="106">
        <f>SUM(L441:L444)</f>
        <v>2692.99</v>
      </c>
      <c r="M450" s="107">
        <f>SUM(M441:M444)</f>
        <v>2692</v>
      </c>
      <c r="N450" s="257">
        <f t="shared" si="67"/>
        <v>-0.98999999999978172</v>
      </c>
      <c r="O450" s="258">
        <f t="shared" si="68"/>
        <v>1.0003677563150073</v>
      </c>
      <c r="P450" s="356">
        <f>SUM(P441:P449)</f>
        <v>3025</v>
      </c>
      <c r="Q450" s="369">
        <f>SUM(Q441:Q449)</f>
        <v>3025</v>
      </c>
      <c r="R450" s="138"/>
      <c r="S450" s="107">
        <f>P450-Q450</f>
        <v>0</v>
      </c>
      <c r="T450" s="382">
        <f>SUM(T441:T449)</f>
        <v>3024.9650000000001</v>
      </c>
      <c r="U450" s="402">
        <v>44564</v>
      </c>
      <c r="V450" s="107">
        <f>Q450-T450</f>
        <v>3.4999999999854481E-2</v>
      </c>
      <c r="W450" s="107">
        <f>SUM(W441:W449)</f>
        <v>3025</v>
      </c>
      <c r="X450" s="107">
        <f>T450-W450</f>
        <v>-3.4999999999854481E-2</v>
      </c>
    </row>
    <row r="451" spans="1:24" ht="11.25" customHeight="1" x14ac:dyDescent="0.25">
      <c r="A451" s="181" t="s">
        <v>1370</v>
      </c>
      <c r="B451" s="181" t="s">
        <v>1369</v>
      </c>
      <c r="C451" s="181" t="s">
        <v>1370</v>
      </c>
      <c r="D451" s="327"/>
      <c r="E451" s="100"/>
      <c r="F451" s="100" t="s">
        <v>853</v>
      </c>
      <c r="G451" s="100"/>
      <c r="H451" s="100"/>
      <c r="I451" s="167"/>
      <c r="J451" s="167"/>
      <c r="K451" s="167"/>
      <c r="L451" s="111"/>
      <c r="M451" s="112"/>
      <c r="N451" s="113"/>
      <c r="O451" s="114"/>
      <c r="P451" s="130"/>
      <c r="Q451" s="138"/>
      <c r="R451" s="138"/>
      <c r="S451" s="112"/>
      <c r="T451" s="144"/>
      <c r="U451" s="402">
        <v>44474</v>
      </c>
      <c r="V451" s="112"/>
      <c r="W451" s="112"/>
      <c r="X451" s="112"/>
    </row>
    <row r="452" spans="1:24" ht="11.25" customHeight="1" x14ac:dyDescent="0.25">
      <c r="A452" s="181" t="s">
        <v>1370</v>
      </c>
      <c r="B452" s="181" t="s">
        <v>1369</v>
      </c>
      <c r="C452" s="181" t="s">
        <v>1370</v>
      </c>
      <c r="D452" s="327"/>
      <c r="E452" s="100"/>
      <c r="F452" s="100"/>
      <c r="G452" s="101" t="s">
        <v>854</v>
      </c>
      <c r="H452" s="100"/>
      <c r="I452" s="169"/>
      <c r="J452" s="169"/>
      <c r="K452" s="169">
        <v>0</v>
      </c>
      <c r="L452" s="117">
        <v>0</v>
      </c>
      <c r="M452" s="116">
        <v>0</v>
      </c>
      <c r="N452" s="259">
        <f t="shared" si="67"/>
        <v>0</v>
      </c>
      <c r="O452" s="260" t="str">
        <f t="shared" si="68"/>
        <v>---</v>
      </c>
      <c r="P452" s="360">
        <v>0</v>
      </c>
      <c r="Q452" s="373">
        <v>0</v>
      </c>
      <c r="R452" s="138"/>
      <c r="S452" s="116">
        <f>P452-Q452</f>
        <v>0</v>
      </c>
      <c r="T452" s="384">
        <v>0</v>
      </c>
      <c r="U452" s="402">
        <v>44474</v>
      </c>
      <c r="V452" s="116">
        <f>Q452-T452</f>
        <v>0</v>
      </c>
      <c r="W452" s="116">
        <v>0</v>
      </c>
      <c r="X452" s="116">
        <f>T452-W452</f>
        <v>0</v>
      </c>
    </row>
    <row r="453" spans="1:24" ht="11.25" customHeight="1" x14ac:dyDescent="0.25">
      <c r="A453" s="181" t="s">
        <v>1370</v>
      </c>
      <c r="B453" s="181" t="s">
        <v>1369</v>
      </c>
      <c r="C453" s="181" t="s">
        <v>1370</v>
      </c>
      <c r="D453" s="327"/>
      <c r="E453" s="100"/>
      <c r="F453" s="100" t="s">
        <v>855</v>
      </c>
      <c r="G453" s="100"/>
      <c r="H453" s="100"/>
      <c r="I453" s="171"/>
      <c r="J453" s="171">
        <f>SUM(J451:J452)</f>
        <v>0</v>
      </c>
      <c r="K453" s="171">
        <f>SUM(K451:K452)</f>
        <v>0</v>
      </c>
      <c r="L453" s="106">
        <f>SUM(L451:L452)</f>
        <v>0</v>
      </c>
      <c r="M453" s="107">
        <f>SUM(M451:M452)</f>
        <v>0</v>
      </c>
      <c r="N453" s="257">
        <f t="shared" si="67"/>
        <v>0</v>
      </c>
      <c r="O453" s="258" t="str">
        <f t="shared" si="68"/>
        <v>---</v>
      </c>
      <c r="P453" s="356">
        <f>SUM(P451:P452)</f>
        <v>0</v>
      </c>
      <c r="Q453" s="369">
        <f>SUM(Q451:Q452)</f>
        <v>0</v>
      </c>
      <c r="R453" s="138"/>
      <c r="S453" s="107">
        <f>P453-Q453</f>
        <v>0</v>
      </c>
      <c r="T453" s="382">
        <f>SUM(T451:T452)</f>
        <v>0</v>
      </c>
      <c r="U453" s="402">
        <v>44474</v>
      </c>
      <c r="V453" s="107">
        <f>Q453-T453</f>
        <v>0</v>
      </c>
      <c r="W453" s="107">
        <f>SUM(W451:W452)</f>
        <v>0</v>
      </c>
      <c r="X453" s="107">
        <f>T453-W453</f>
        <v>0</v>
      </c>
    </row>
    <row r="454" spans="1:24" ht="11.25" customHeight="1" x14ac:dyDescent="0.25">
      <c r="A454" s="181" t="s">
        <v>1370</v>
      </c>
      <c r="B454" s="181" t="s">
        <v>1369</v>
      </c>
      <c r="C454" s="181" t="s">
        <v>1370</v>
      </c>
      <c r="D454" s="327"/>
      <c r="E454" s="100"/>
      <c r="F454" s="100" t="s">
        <v>1169</v>
      </c>
      <c r="G454" s="100"/>
      <c r="H454" s="100"/>
      <c r="I454" s="167"/>
      <c r="J454" s="167"/>
      <c r="K454" s="167"/>
      <c r="L454" s="111"/>
      <c r="M454" s="112"/>
      <c r="N454" s="113"/>
      <c r="O454" s="114"/>
      <c r="P454" s="130"/>
      <c r="Q454" s="138"/>
      <c r="R454" s="138"/>
      <c r="S454" s="112"/>
      <c r="T454" s="144"/>
      <c r="U454" s="402">
        <v>44474</v>
      </c>
      <c r="V454" s="112"/>
      <c r="W454" s="112"/>
      <c r="X454" s="112"/>
    </row>
    <row r="455" spans="1:24" ht="11.25" customHeight="1" x14ac:dyDescent="0.25">
      <c r="A455" s="181" t="s">
        <v>1370</v>
      </c>
      <c r="B455" s="181" t="s">
        <v>1369</v>
      </c>
      <c r="C455" s="181" t="s">
        <v>1370</v>
      </c>
      <c r="D455" s="327"/>
      <c r="E455" s="100"/>
      <c r="F455" s="100"/>
      <c r="G455" s="101" t="s">
        <v>856</v>
      </c>
      <c r="H455" s="100"/>
      <c r="I455" s="169"/>
      <c r="J455" s="169"/>
      <c r="K455" s="169">
        <v>0</v>
      </c>
      <c r="L455" s="117">
        <v>0</v>
      </c>
      <c r="M455" s="116">
        <v>0</v>
      </c>
      <c r="N455" s="259">
        <f t="shared" si="67"/>
        <v>0</v>
      </c>
      <c r="O455" s="260" t="str">
        <f t="shared" si="68"/>
        <v>---</v>
      </c>
      <c r="P455" s="360">
        <v>0</v>
      </c>
      <c r="Q455" s="373">
        <v>0</v>
      </c>
      <c r="R455" s="138"/>
      <c r="S455" s="116">
        <f>P455-Q455</f>
        <v>0</v>
      </c>
      <c r="T455" s="384">
        <v>0</v>
      </c>
      <c r="U455" s="402">
        <v>44474</v>
      </c>
      <c r="V455" s="116">
        <f>Q455-T455</f>
        <v>0</v>
      </c>
      <c r="W455" s="116">
        <v>0</v>
      </c>
      <c r="X455" s="116">
        <f>T455-W455</f>
        <v>0</v>
      </c>
    </row>
    <row r="456" spans="1:24" ht="11.25" customHeight="1" x14ac:dyDescent="0.25">
      <c r="A456" s="181" t="s">
        <v>1370</v>
      </c>
      <c r="B456" s="181" t="s">
        <v>1369</v>
      </c>
      <c r="C456" s="181" t="s">
        <v>1370</v>
      </c>
      <c r="D456" s="327"/>
      <c r="E456" s="100"/>
      <c r="F456" s="100" t="s">
        <v>1170</v>
      </c>
      <c r="G456" s="100"/>
      <c r="H456" s="100"/>
      <c r="I456" s="171"/>
      <c r="J456" s="171">
        <f>SUM(J454:J455)</f>
        <v>0</v>
      </c>
      <c r="K456" s="171">
        <f>SUM(K454:K455)</f>
        <v>0</v>
      </c>
      <c r="L456" s="106">
        <f>SUM(L454:L455)</f>
        <v>0</v>
      </c>
      <c r="M456" s="107">
        <f>SUM(M454:M455)</f>
        <v>0</v>
      </c>
      <c r="N456" s="257">
        <f t="shared" si="67"/>
        <v>0</v>
      </c>
      <c r="O456" s="258" t="str">
        <f t="shared" si="68"/>
        <v>---</v>
      </c>
      <c r="P456" s="356">
        <f>SUM(P454:P455)</f>
        <v>0</v>
      </c>
      <c r="Q456" s="369">
        <f>SUM(Q454:Q455)</f>
        <v>0</v>
      </c>
      <c r="R456" s="138"/>
      <c r="S456" s="107">
        <f>P456-Q456</f>
        <v>0</v>
      </c>
      <c r="T456" s="382">
        <f>SUM(T454:T455)</f>
        <v>0</v>
      </c>
      <c r="U456" s="402">
        <v>44474</v>
      </c>
      <c r="V456" s="107">
        <f>Q456-T456</f>
        <v>0</v>
      </c>
      <c r="W456" s="107">
        <f>SUM(W454:W455)</f>
        <v>0</v>
      </c>
      <c r="X456" s="107">
        <f>T456-W456</f>
        <v>0</v>
      </c>
    </row>
    <row r="457" spans="1:24" ht="11.25" customHeight="1" x14ac:dyDescent="0.25">
      <c r="A457" s="181" t="s">
        <v>1370</v>
      </c>
      <c r="B457" s="181" t="s">
        <v>1369</v>
      </c>
      <c r="C457" s="181" t="s">
        <v>1370</v>
      </c>
      <c r="D457" s="327"/>
      <c r="E457" s="100"/>
      <c r="F457" s="100" t="s">
        <v>857</v>
      </c>
      <c r="G457" s="100"/>
      <c r="H457" s="100"/>
      <c r="I457" s="167"/>
      <c r="J457" s="167"/>
      <c r="K457" s="167"/>
      <c r="L457" s="111"/>
      <c r="M457" s="112"/>
      <c r="N457" s="113"/>
      <c r="O457" s="114"/>
      <c r="P457" s="130"/>
      <c r="Q457" s="138"/>
      <c r="R457" s="138"/>
      <c r="S457" s="112"/>
      <c r="T457" s="144"/>
      <c r="U457" s="402">
        <v>44474</v>
      </c>
      <c r="V457" s="112"/>
      <c r="W457" s="112"/>
      <c r="X457" s="112"/>
    </row>
    <row r="458" spans="1:24" ht="11.25" customHeight="1" x14ac:dyDescent="0.25">
      <c r="A458" s="181" t="s">
        <v>1370</v>
      </c>
      <c r="B458" s="181" t="s">
        <v>1369</v>
      </c>
      <c r="C458" s="181" t="s">
        <v>1370</v>
      </c>
      <c r="D458" s="327"/>
      <c r="E458" s="100"/>
      <c r="F458" s="100"/>
      <c r="G458" s="101" t="s">
        <v>858</v>
      </c>
      <c r="H458" s="100"/>
      <c r="I458" s="169"/>
      <c r="J458" s="169"/>
      <c r="K458" s="169">
        <v>0</v>
      </c>
      <c r="L458" s="117">
        <v>0</v>
      </c>
      <c r="M458" s="116">
        <v>0</v>
      </c>
      <c r="N458" s="259">
        <f t="shared" si="67"/>
        <v>0</v>
      </c>
      <c r="O458" s="260" t="str">
        <f t="shared" si="68"/>
        <v>---</v>
      </c>
      <c r="P458" s="360">
        <v>0</v>
      </c>
      <c r="Q458" s="373">
        <v>0</v>
      </c>
      <c r="R458" s="138"/>
      <c r="S458" s="116">
        <f>P458-Q458</f>
        <v>0</v>
      </c>
      <c r="T458" s="384">
        <v>0</v>
      </c>
      <c r="U458" s="402">
        <v>44474</v>
      </c>
      <c r="V458" s="116">
        <f>Q458-T458</f>
        <v>0</v>
      </c>
      <c r="W458" s="116">
        <v>0</v>
      </c>
      <c r="X458" s="116">
        <f>T458-W458</f>
        <v>0</v>
      </c>
    </row>
    <row r="459" spans="1:24" ht="11.25" customHeight="1" x14ac:dyDescent="0.25">
      <c r="A459" s="181" t="s">
        <v>1370</v>
      </c>
      <c r="B459" s="181" t="s">
        <v>1369</v>
      </c>
      <c r="C459" s="181" t="s">
        <v>1370</v>
      </c>
      <c r="D459" s="327"/>
      <c r="E459" s="100"/>
      <c r="F459" s="100" t="s">
        <v>859</v>
      </c>
      <c r="G459" s="100"/>
      <c r="H459" s="100"/>
      <c r="I459" s="171"/>
      <c r="J459" s="171">
        <f>SUM(J457:J458)</f>
        <v>0</v>
      </c>
      <c r="K459" s="171">
        <f>SUM(K457:K458)</f>
        <v>0</v>
      </c>
      <c r="L459" s="106">
        <f>SUM(L457:L458)</f>
        <v>0</v>
      </c>
      <c r="M459" s="107">
        <f>SUM(M457:M458)</f>
        <v>0</v>
      </c>
      <c r="N459" s="257">
        <f t="shared" si="67"/>
        <v>0</v>
      </c>
      <c r="O459" s="258" t="str">
        <f t="shared" si="68"/>
        <v>---</v>
      </c>
      <c r="P459" s="356">
        <f>SUM(P457:P458)</f>
        <v>0</v>
      </c>
      <c r="Q459" s="369">
        <f>SUM(Q457:Q458)</f>
        <v>0</v>
      </c>
      <c r="R459" s="138"/>
      <c r="S459" s="107">
        <f>P459-Q459</f>
        <v>0</v>
      </c>
      <c r="T459" s="382">
        <f>SUM(T457:T458)</f>
        <v>0</v>
      </c>
      <c r="U459" s="402">
        <v>44474</v>
      </c>
      <c r="V459" s="107">
        <f>Q459-T459</f>
        <v>0</v>
      </c>
      <c r="W459" s="107">
        <f>SUM(W457:W458)</f>
        <v>0</v>
      </c>
      <c r="X459" s="107">
        <f>T459-W459</f>
        <v>0</v>
      </c>
    </row>
    <row r="460" spans="1:24" ht="11.25" customHeight="1" x14ac:dyDescent="0.25">
      <c r="A460" s="181" t="s">
        <v>1370</v>
      </c>
      <c r="B460" s="181" t="s">
        <v>1369</v>
      </c>
      <c r="C460" s="181" t="s">
        <v>1370</v>
      </c>
      <c r="D460" s="327"/>
      <c r="E460" s="100"/>
      <c r="F460" s="100" t="s">
        <v>860</v>
      </c>
      <c r="G460" s="100"/>
      <c r="H460" s="100"/>
      <c r="I460" s="167"/>
      <c r="J460" s="167"/>
      <c r="K460" s="167"/>
      <c r="L460" s="111"/>
      <c r="M460" s="112"/>
      <c r="N460" s="113"/>
      <c r="O460" s="114"/>
      <c r="P460" s="130"/>
      <c r="Q460" s="138"/>
      <c r="R460" s="138"/>
      <c r="S460" s="112"/>
      <c r="T460" s="144"/>
      <c r="U460" s="402">
        <v>44474</v>
      </c>
      <c r="V460" s="112"/>
      <c r="W460" s="112"/>
      <c r="X460" s="112"/>
    </row>
    <row r="461" spans="1:24" ht="11.25" customHeight="1" x14ac:dyDescent="0.25">
      <c r="A461" s="181" t="s">
        <v>1370</v>
      </c>
      <c r="B461" s="181" t="s">
        <v>1369</v>
      </c>
      <c r="C461" s="181" t="s">
        <v>1370</v>
      </c>
      <c r="D461" s="327"/>
      <c r="E461" s="100"/>
      <c r="F461" s="100"/>
      <c r="G461" s="101" t="s">
        <v>861</v>
      </c>
      <c r="H461" s="100"/>
      <c r="I461" s="169"/>
      <c r="J461" s="169"/>
      <c r="K461" s="169">
        <v>0</v>
      </c>
      <c r="L461" s="117">
        <v>0</v>
      </c>
      <c r="M461" s="116">
        <v>0</v>
      </c>
      <c r="N461" s="259">
        <f t="shared" si="67"/>
        <v>0</v>
      </c>
      <c r="O461" s="260" t="str">
        <f t="shared" si="68"/>
        <v>---</v>
      </c>
      <c r="P461" s="360">
        <v>0</v>
      </c>
      <c r="Q461" s="373">
        <v>0</v>
      </c>
      <c r="R461" s="138"/>
      <c r="S461" s="116">
        <f>P461-Q461</f>
        <v>0</v>
      </c>
      <c r="T461" s="384">
        <v>0</v>
      </c>
      <c r="U461" s="402">
        <v>44474</v>
      </c>
      <c r="V461" s="116">
        <f>Q461-T461</f>
        <v>0</v>
      </c>
      <c r="W461" s="116">
        <v>0</v>
      </c>
      <c r="X461" s="116">
        <f>T461-W461</f>
        <v>0</v>
      </c>
    </row>
    <row r="462" spans="1:24" ht="11.25" customHeight="1" x14ac:dyDescent="0.25">
      <c r="A462" s="181" t="s">
        <v>1370</v>
      </c>
      <c r="B462" s="181" t="s">
        <v>1369</v>
      </c>
      <c r="C462" s="181" t="s">
        <v>1370</v>
      </c>
      <c r="D462" s="327"/>
      <c r="E462" s="100"/>
      <c r="F462" s="100" t="s">
        <v>862</v>
      </c>
      <c r="G462" s="100"/>
      <c r="H462" s="100"/>
      <c r="I462" s="336"/>
      <c r="J462" s="336">
        <f>SUM(J460:J461)</f>
        <v>0</v>
      </c>
      <c r="K462" s="336">
        <f>SUM(K460:K461)</f>
        <v>0</v>
      </c>
      <c r="L462" s="331">
        <f>SUM(L460:L461)</f>
        <v>0</v>
      </c>
      <c r="M462" s="332">
        <f>SUM(M460:M461)</f>
        <v>0</v>
      </c>
      <c r="N462" s="333">
        <f t="shared" si="67"/>
        <v>0</v>
      </c>
      <c r="O462" s="334" t="str">
        <f t="shared" si="68"/>
        <v>---</v>
      </c>
      <c r="P462" s="357">
        <f>SUM(P460:P461)</f>
        <v>0</v>
      </c>
      <c r="Q462" s="370">
        <f>SUM(Q460:Q461)</f>
        <v>0</v>
      </c>
      <c r="R462" s="138"/>
      <c r="S462" s="332">
        <f>P462-Q462</f>
        <v>0</v>
      </c>
      <c r="T462" s="383">
        <f>SUM(T460:T461)</f>
        <v>0</v>
      </c>
      <c r="U462" s="402">
        <v>44474</v>
      </c>
      <c r="V462" s="332">
        <f>Q462-T462</f>
        <v>0</v>
      </c>
      <c r="W462" s="332">
        <f>SUM(W460:W461)</f>
        <v>0</v>
      </c>
      <c r="X462" s="332">
        <f>T462-W462</f>
        <v>0</v>
      </c>
    </row>
    <row r="463" spans="1:24" ht="11.25" customHeight="1" x14ac:dyDescent="0.25">
      <c r="A463" s="181" t="s">
        <v>1370</v>
      </c>
      <c r="B463" s="181" t="s">
        <v>1370</v>
      </c>
      <c r="C463" s="181" t="s">
        <v>1371</v>
      </c>
      <c r="D463" s="327"/>
      <c r="E463" s="416" t="s">
        <v>863</v>
      </c>
      <c r="F463" s="100"/>
      <c r="G463" s="100"/>
      <c r="H463" s="100"/>
      <c r="I463" s="165">
        <f>SUM(I440+I450+I453+I456+I459+I462)</f>
        <v>1944</v>
      </c>
      <c r="J463" s="165">
        <f>SUM(J440+J450+J453+J456+J459+J462)</f>
        <v>2601.85</v>
      </c>
      <c r="K463" s="165">
        <f>SUM(K440+K450+K453+K456+K459+K462)</f>
        <v>2773.32</v>
      </c>
      <c r="L463" s="106">
        <f>SUM(L440+L450+L453+L456+L459+L462)</f>
        <v>2692.99</v>
      </c>
      <c r="M463" s="107">
        <f>SUM(M440+M450+M453+M456+M459+M462)</f>
        <v>2692</v>
      </c>
      <c r="N463" s="257">
        <f t="shared" si="67"/>
        <v>-0.98999999999978172</v>
      </c>
      <c r="O463" s="258">
        <f t="shared" si="68"/>
        <v>1.0003677563150073</v>
      </c>
      <c r="P463" s="356">
        <f>SUM(P440+P450+P453+P456+P459+P462)</f>
        <v>3025</v>
      </c>
      <c r="Q463" s="369">
        <f>SUM(Q440+Q450+Q453+Q456+Q459+Q462)</f>
        <v>3025</v>
      </c>
      <c r="R463" s="138"/>
      <c r="S463" s="107">
        <f>P463-Q463</f>
        <v>0</v>
      </c>
      <c r="T463" s="382">
        <f>SUM(T440+T450+T453+T456+T459+T462)</f>
        <v>3024.9650000000001</v>
      </c>
      <c r="U463" s="402">
        <v>44564</v>
      </c>
      <c r="V463" s="107">
        <f>Q463-T463</f>
        <v>3.4999999999854481E-2</v>
      </c>
      <c r="W463" s="107">
        <f>SUM(W440+W450+W453+W456+W459+W462)</f>
        <v>3025</v>
      </c>
      <c r="X463" s="107">
        <f>T463-W463</f>
        <v>-3.4999999999854481E-2</v>
      </c>
    </row>
    <row r="464" spans="1:24" ht="11.25" customHeight="1" x14ac:dyDescent="0.25">
      <c r="A464" s="181" t="s">
        <v>1370</v>
      </c>
      <c r="B464" s="181" t="s">
        <v>1370</v>
      </c>
      <c r="C464" s="181" t="s">
        <v>1420</v>
      </c>
      <c r="D464" s="327"/>
      <c r="E464" s="100"/>
      <c r="F464" s="100"/>
      <c r="G464" s="100"/>
      <c r="H464" s="100"/>
      <c r="I464" s="167"/>
      <c r="J464" s="167"/>
      <c r="K464" s="167"/>
      <c r="L464" s="111"/>
      <c r="M464" s="112"/>
      <c r="N464" s="113"/>
      <c r="O464" s="114"/>
      <c r="P464" s="112"/>
      <c r="Q464" s="112"/>
      <c r="R464" s="112"/>
      <c r="S464" s="112"/>
      <c r="T464" s="112"/>
      <c r="U464" s="104"/>
      <c r="V464" s="112"/>
      <c r="W464" s="112"/>
      <c r="X464" s="112"/>
    </row>
    <row r="465" spans="1:24" ht="11.25" customHeight="1" x14ac:dyDescent="0.25">
      <c r="A465" s="181" t="s">
        <v>1370</v>
      </c>
      <c r="B465" s="181" t="s">
        <v>1370</v>
      </c>
      <c r="C465" s="181" t="s">
        <v>1370</v>
      </c>
      <c r="D465" s="327"/>
      <c r="E465" s="100" t="s">
        <v>864</v>
      </c>
      <c r="F465" s="100"/>
      <c r="G465" s="100"/>
      <c r="H465" s="100"/>
      <c r="I465" s="167"/>
      <c r="J465" s="167"/>
      <c r="K465" s="167"/>
      <c r="L465" s="111"/>
      <c r="M465" s="112"/>
      <c r="N465" s="113"/>
      <c r="O465" s="114"/>
      <c r="P465" s="130"/>
      <c r="Q465" s="138"/>
      <c r="R465" s="138"/>
      <c r="S465" s="112"/>
      <c r="T465" s="144"/>
      <c r="U465" s="402"/>
      <c r="V465" s="112"/>
      <c r="W465" s="112"/>
      <c r="X465" s="112"/>
    </row>
    <row r="466" spans="1:24" ht="11.25" customHeight="1" x14ac:dyDescent="0.25">
      <c r="A466" s="181" t="s">
        <v>1370</v>
      </c>
      <c r="B466" s="181" t="s">
        <v>1369</v>
      </c>
      <c r="C466" s="181" t="s">
        <v>1370</v>
      </c>
      <c r="D466" s="327"/>
      <c r="E466" s="100"/>
      <c r="F466" s="100" t="s">
        <v>865</v>
      </c>
      <c r="G466" s="100"/>
      <c r="H466" s="100"/>
      <c r="I466" s="167"/>
      <c r="J466" s="167"/>
      <c r="K466" s="167"/>
      <c r="L466" s="111"/>
      <c r="M466" s="112"/>
      <c r="N466" s="113"/>
      <c r="O466" s="114"/>
      <c r="P466" s="130"/>
      <c r="Q466" s="138"/>
      <c r="R466" s="138"/>
      <c r="S466" s="112"/>
      <c r="T466" s="144"/>
      <c r="U466" s="402"/>
      <c r="V466" s="112"/>
      <c r="W466" s="112"/>
      <c r="X466" s="112"/>
    </row>
    <row r="467" spans="1:24" ht="11.25" customHeight="1" x14ac:dyDescent="0.25">
      <c r="A467" s="181" t="s">
        <v>1370</v>
      </c>
      <c r="B467" s="181" t="s">
        <v>1369</v>
      </c>
      <c r="C467" s="181" t="s">
        <v>1370</v>
      </c>
      <c r="D467" s="327"/>
      <c r="E467" s="100"/>
      <c r="F467" s="100"/>
      <c r="G467" s="101" t="s">
        <v>866</v>
      </c>
      <c r="H467" s="100"/>
      <c r="I467" s="168">
        <v>0</v>
      </c>
      <c r="J467" s="168">
        <v>500</v>
      </c>
      <c r="K467" s="168">
        <v>0</v>
      </c>
      <c r="L467" s="115">
        <v>0</v>
      </c>
      <c r="M467" s="112">
        <v>2000</v>
      </c>
      <c r="N467" s="113">
        <f t="shared" si="67"/>
        <v>2000</v>
      </c>
      <c r="O467" s="114">
        <f t="shared" si="68"/>
        <v>0</v>
      </c>
      <c r="P467" s="355">
        <v>2000</v>
      </c>
      <c r="Q467" s="368">
        <v>2000</v>
      </c>
      <c r="R467" s="368"/>
      <c r="S467" s="112">
        <f t="shared" ref="S467:S478" si="73">P467-Q467</f>
        <v>0</v>
      </c>
      <c r="T467" s="381">
        <v>2000</v>
      </c>
      <c r="U467" s="402">
        <v>44515</v>
      </c>
      <c r="V467" s="112">
        <f>Q467-T467</f>
        <v>0</v>
      </c>
      <c r="W467" s="233">
        <v>2000</v>
      </c>
      <c r="X467" s="233">
        <f>T467-W467</f>
        <v>0</v>
      </c>
    </row>
    <row r="468" spans="1:24" ht="11.25" customHeight="1" x14ac:dyDescent="0.25">
      <c r="A468" s="181" t="s">
        <v>1370</v>
      </c>
      <c r="B468" s="181" t="s">
        <v>1369</v>
      </c>
      <c r="C468" s="181" t="s">
        <v>1370</v>
      </c>
      <c r="D468" s="327"/>
      <c r="E468" s="100"/>
      <c r="F468" s="100"/>
      <c r="G468" s="297" t="s">
        <v>694</v>
      </c>
      <c r="H468" s="296"/>
      <c r="I468" s="295"/>
      <c r="J468" s="295"/>
      <c r="K468" s="167"/>
      <c r="L468" s="115"/>
      <c r="M468" s="233"/>
      <c r="N468" s="113"/>
      <c r="O468" s="114"/>
      <c r="P468" s="355">
        <v>0</v>
      </c>
      <c r="Q468" s="368">
        <v>0</v>
      </c>
      <c r="R468" s="368"/>
      <c r="S468" s="112">
        <f t="shared" ref="S468:S473" si="74">P468-Q468</f>
        <v>0</v>
      </c>
      <c r="T468" s="381">
        <v>0</v>
      </c>
      <c r="U468" s="402">
        <v>44564</v>
      </c>
      <c r="V468" s="112">
        <f>Q468-T468</f>
        <v>0</v>
      </c>
      <c r="W468" s="233">
        <v>0</v>
      </c>
      <c r="X468" s="233">
        <f>T468-W468</f>
        <v>0</v>
      </c>
    </row>
    <row r="469" spans="1:24" ht="11.25" customHeight="1" x14ac:dyDescent="0.25">
      <c r="A469" s="181" t="s">
        <v>1370</v>
      </c>
      <c r="B469" s="181" t="s">
        <v>1369</v>
      </c>
      <c r="C469" s="181" t="s">
        <v>1370</v>
      </c>
      <c r="D469" s="327"/>
      <c r="E469" s="100"/>
      <c r="F469" s="100"/>
      <c r="G469" s="297" t="s">
        <v>695</v>
      </c>
      <c r="H469" s="296"/>
      <c r="I469" s="295"/>
      <c r="J469" s="295"/>
      <c r="K469" s="167"/>
      <c r="L469" s="115"/>
      <c r="M469" s="233"/>
      <c r="N469" s="113"/>
      <c r="O469" s="114"/>
      <c r="P469" s="355">
        <v>0</v>
      </c>
      <c r="Q469" s="368">
        <v>0</v>
      </c>
      <c r="R469" s="368"/>
      <c r="S469" s="112">
        <f t="shared" si="74"/>
        <v>0</v>
      </c>
      <c r="T469" s="381">
        <v>0</v>
      </c>
      <c r="U469" s="402">
        <v>44564</v>
      </c>
      <c r="V469" s="112">
        <f>Q469-T469</f>
        <v>0</v>
      </c>
      <c r="W469" s="233">
        <v>0</v>
      </c>
      <c r="X469" s="233">
        <f>T469-W469</f>
        <v>0</v>
      </c>
    </row>
    <row r="470" spans="1:24" ht="11.25" customHeight="1" x14ac:dyDescent="0.25">
      <c r="A470" s="181" t="s">
        <v>1370</v>
      </c>
      <c r="B470" s="181" t="s">
        <v>1369</v>
      </c>
      <c r="C470" s="181" t="s">
        <v>1370</v>
      </c>
      <c r="D470" s="327"/>
      <c r="E470" s="100"/>
      <c r="F470" s="100"/>
      <c r="G470" s="297" t="s">
        <v>696</v>
      </c>
      <c r="H470" s="296"/>
      <c r="I470" s="295"/>
      <c r="J470" s="295"/>
      <c r="K470" s="167"/>
      <c r="L470" s="115"/>
      <c r="M470" s="233"/>
      <c r="N470" s="113"/>
      <c r="O470" s="114"/>
      <c r="P470" s="355">
        <v>0</v>
      </c>
      <c r="Q470" s="368">
        <v>0</v>
      </c>
      <c r="R470" s="368"/>
      <c r="S470" s="112">
        <f t="shared" si="74"/>
        <v>0</v>
      </c>
      <c r="T470" s="381">
        <v>0</v>
      </c>
      <c r="U470" s="402">
        <v>44564</v>
      </c>
      <c r="V470" s="112">
        <f>Q470-T470</f>
        <v>0</v>
      </c>
      <c r="W470" s="233">
        <v>0</v>
      </c>
      <c r="X470" s="233">
        <f>T470-W470</f>
        <v>0</v>
      </c>
    </row>
    <row r="471" spans="1:24" ht="11.25" customHeight="1" x14ac:dyDescent="0.25">
      <c r="A471" s="181" t="s">
        <v>1370</v>
      </c>
      <c r="B471" s="181" t="s">
        <v>1369</v>
      </c>
      <c r="C471" s="181" t="s">
        <v>1370</v>
      </c>
      <c r="D471" s="327"/>
      <c r="E471" s="100"/>
      <c r="F471" s="100"/>
      <c r="G471" s="297" t="s">
        <v>1133</v>
      </c>
      <c r="H471" s="296"/>
      <c r="I471" s="295"/>
      <c r="J471" s="295"/>
      <c r="K471" s="167"/>
      <c r="L471" s="115"/>
      <c r="M471" s="233"/>
      <c r="N471" s="113"/>
      <c r="O471" s="114"/>
      <c r="P471" s="355">
        <v>153</v>
      </c>
      <c r="Q471" s="368">
        <v>153</v>
      </c>
      <c r="R471" s="368"/>
      <c r="S471" s="112">
        <f t="shared" si="74"/>
        <v>0</v>
      </c>
      <c r="T471" s="381">
        <f>('Formula variables'!$D$8)*(SUM(T467))</f>
        <v>153</v>
      </c>
      <c r="U471" s="402">
        <v>44564</v>
      </c>
      <c r="V471" s="112">
        <f>Q471-T471</f>
        <v>0</v>
      </c>
      <c r="W471" s="233">
        <v>153</v>
      </c>
      <c r="X471" s="233">
        <f>T471-W471</f>
        <v>0</v>
      </c>
    </row>
    <row r="472" spans="1:24" ht="11.25" customHeight="1" x14ac:dyDescent="0.25">
      <c r="A472" s="181" t="s">
        <v>1370</v>
      </c>
      <c r="B472" s="181" t="s">
        <v>1369</v>
      </c>
      <c r="C472" s="181" t="s">
        <v>1370</v>
      </c>
      <c r="D472" s="327"/>
      <c r="E472" s="100"/>
      <c r="F472" s="100"/>
      <c r="G472" s="297" t="s">
        <v>697</v>
      </c>
      <c r="H472" s="296"/>
      <c r="I472" s="295"/>
      <c r="J472" s="295"/>
      <c r="K472" s="167"/>
      <c r="L472" s="115"/>
      <c r="M472" s="233"/>
      <c r="N472" s="113"/>
      <c r="O472" s="114"/>
      <c r="P472" s="355">
        <v>0</v>
      </c>
      <c r="Q472" s="368">
        <v>0</v>
      </c>
      <c r="R472" s="368"/>
      <c r="S472" s="112">
        <f t="shared" si="74"/>
        <v>0</v>
      </c>
      <c r="T472" s="381">
        <v>0</v>
      </c>
      <c r="U472" s="402">
        <v>44564</v>
      </c>
      <c r="V472" s="112">
        <f>Q472-T472</f>
        <v>0</v>
      </c>
      <c r="W472" s="233">
        <v>0</v>
      </c>
      <c r="X472" s="233">
        <f>T472-W472</f>
        <v>0</v>
      </c>
    </row>
    <row r="473" spans="1:24" ht="11.25" customHeight="1" x14ac:dyDescent="0.25">
      <c r="A473" s="181" t="s">
        <v>1370</v>
      </c>
      <c r="B473" s="181" t="s">
        <v>1369</v>
      </c>
      <c r="C473" s="181" t="s">
        <v>1370</v>
      </c>
      <c r="D473" s="327"/>
      <c r="E473" s="100"/>
      <c r="F473" s="100"/>
      <c r="G473" s="297" t="s">
        <v>698</v>
      </c>
      <c r="H473" s="296"/>
      <c r="I473" s="295"/>
      <c r="J473" s="295"/>
      <c r="K473" s="167"/>
      <c r="L473" s="115"/>
      <c r="M473" s="233"/>
      <c r="N473" s="113"/>
      <c r="O473" s="114"/>
      <c r="P473" s="355">
        <v>0</v>
      </c>
      <c r="Q473" s="368">
        <v>0</v>
      </c>
      <c r="R473" s="368"/>
      <c r="S473" s="112">
        <f t="shared" si="74"/>
        <v>0</v>
      </c>
      <c r="T473" s="381">
        <v>0</v>
      </c>
      <c r="U473" s="402">
        <v>44564</v>
      </c>
      <c r="V473" s="112">
        <f>Q473-T473</f>
        <v>0</v>
      </c>
      <c r="W473" s="233">
        <v>0</v>
      </c>
      <c r="X473" s="233">
        <f>T473-W473</f>
        <v>0</v>
      </c>
    </row>
    <row r="474" spans="1:24" ht="11.25" customHeight="1" x14ac:dyDescent="0.25">
      <c r="A474" s="181" t="s">
        <v>1370</v>
      </c>
      <c r="B474" s="181" t="s">
        <v>1369</v>
      </c>
      <c r="C474" s="181" t="s">
        <v>1370</v>
      </c>
      <c r="D474" s="327"/>
      <c r="E474" s="100"/>
      <c r="F474" s="100"/>
      <c r="G474" s="101" t="s">
        <v>867</v>
      </c>
      <c r="H474" s="100"/>
      <c r="I474" s="168">
        <v>0</v>
      </c>
      <c r="J474" s="168">
        <v>4000</v>
      </c>
      <c r="K474" s="168">
        <v>1.45</v>
      </c>
      <c r="L474" s="115">
        <v>2075.08</v>
      </c>
      <c r="M474" s="112">
        <v>2000</v>
      </c>
      <c r="N474" s="113">
        <f t="shared" si="67"/>
        <v>-75.079999999999927</v>
      </c>
      <c r="O474" s="114">
        <f t="shared" si="68"/>
        <v>1.0375399999999999</v>
      </c>
      <c r="P474" s="355">
        <v>2000</v>
      </c>
      <c r="Q474" s="368">
        <v>2000</v>
      </c>
      <c r="R474" s="368"/>
      <c r="S474" s="112">
        <f t="shared" si="73"/>
        <v>0</v>
      </c>
      <c r="T474" s="381">
        <v>2000</v>
      </c>
      <c r="U474" s="402">
        <v>44515</v>
      </c>
      <c r="V474" s="112">
        <f>Q474-T474</f>
        <v>0</v>
      </c>
      <c r="W474" s="233">
        <v>2000</v>
      </c>
      <c r="X474" s="233">
        <f>T474-W474</f>
        <v>0</v>
      </c>
    </row>
    <row r="475" spans="1:24" ht="11.25" customHeight="1" x14ac:dyDescent="0.25">
      <c r="A475" s="181" t="s">
        <v>1370</v>
      </c>
      <c r="B475" s="181" t="s">
        <v>1369</v>
      </c>
      <c r="C475" s="181" t="s">
        <v>1370</v>
      </c>
      <c r="D475" s="327"/>
      <c r="E475" s="100"/>
      <c r="F475" s="100"/>
      <c r="G475" s="101" t="s">
        <v>868</v>
      </c>
      <c r="H475" s="100"/>
      <c r="I475" s="168">
        <v>0</v>
      </c>
      <c r="J475" s="168">
        <v>3576</v>
      </c>
      <c r="K475" s="168">
        <v>7152</v>
      </c>
      <c r="L475" s="115">
        <v>7454.8</v>
      </c>
      <c r="M475" s="112">
        <v>3576</v>
      </c>
      <c r="N475" s="113">
        <f t="shared" si="67"/>
        <v>-3878.8</v>
      </c>
      <c r="O475" s="114">
        <f t="shared" si="68"/>
        <v>2.0846756152125279</v>
      </c>
      <c r="P475" s="355">
        <v>3576</v>
      </c>
      <c r="Q475" s="368">
        <v>3576</v>
      </c>
      <c r="R475" s="368"/>
      <c r="S475" s="112">
        <f t="shared" si="73"/>
        <v>0</v>
      </c>
      <c r="T475" s="381">
        <v>3576</v>
      </c>
      <c r="U475" s="402">
        <v>44515</v>
      </c>
      <c r="V475" s="112">
        <f>Q475-T475</f>
        <v>0</v>
      </c>
      <c r="W475" s="233">
        <v>3576</v>
      </c>
      <c r="X475" s="233">
        <f>T475-W475</f>
        <v>0</v>
      </c>
    </row>
    <row r="476" spans="1:24" ht="11.25" customHeight="1" x14ac:dyDescent="0.25">
      <c r="A476" s="181" t="s">
        <v>1370</v>
      </c>
      <c r="B476" s="181" t="s">
        <v>1369</v>
      </c>
      <c r="C476" s="181" t="s">
        <v>1370</v>
      </c>
      <c r="D476" s="327"/>
      <c r="E476" s="100"/>
      <c r="F476" s="100"/>
      <c r="G476" s="101" t="s">
        <v>869</v>
      </c>
      <c r="H476" s="100"/>
      <c r="I476" s="168">
        <v>0</v>
      </c>
      <c r="J476" s="168">
        <v>0</v>
      </c>
      <c r="K476" s="168">
        <v>0</v>
      </c>
      <c r="L476" s="115">
        <v>0</v>
      </c>
      <c r="M476" s="112">
        <v>400</v>
      </c>
      <c r="N476" s="113">
        <f t="shared" si="67"/>
        <v>400</v>
      </c>
      <c r="O476" s="114">
        <f t="shared" si="68"/>
        <v>0</v>
      </c>
      <c r="P476" s="355">
        <v>400</v>
      </c>
      <c r="Q476" s="368">
        <v>400</v>
      </c>
      <c r="R476" s="368"/>
      <c r="S476" s="112">
        <f t="shared" si="73"/>
        <v>0</v>
      </c>
      <c r="T476" s="381">
        <v>400</v>
      </c>
      <c r="U476" s="402">
        <v>44515</v>
      </c>
      <c r="V476" s="112">
        <f>Q476-T476</f>
        <v>0</v>
      </c>
      <c r="W476" s="233">
        <v>400</v>
      </c>
      <c r="X476" s="233">
        <f>T476-W476</f>
        <v>0</v>
      </c>
    </row>
    <row r="477" spans="1:24" ht="11.25" customHeight="1" x14ac:dyDescent="0.25">
      <c r="A477" s="181" t="s">
        <v>1370</v>
      </c>
      <c r="B477" s="181" t="s">
        <v>1369</v>
      </c>
      <c r="C477" s="181" t="s">
        <v>1370</v>
      </c>
      <c r="D477" s="327"/>
      <c r="E477" s="100"/>
      <c r="F477" s="100"/>
      <c r="G477" s="101" t="s">
        <v>870</v>
      </c>
      <c r="H477" s="100"/>
      <c r="I477" s="168">
        <v>0</v>
      </c>
      <c r="J477" s="168">
        <v>0</v>
      </c>
      <c r="K477" s="168">
        <v>0</v>
      </c>
      <c r="L477" s="115">
        <v>0</v>
      </c>
      <c r="M477" s="112">
        <v>100</v>
      </c>
      <c r="N477" s="113">
        <f t="shared" si="67"/>
        <v>100</v>
      </c>
      <c r="O477" s="114">
        <f t="shared" si="68"/>
        <v>0</v>
      </c>
      <c r="P477" s="355">
        <v>100</v>
      </c>
      <c r="Q477" s="368">
        <v>100</v>
      </c>
      <c r="R477" s="368"/>
      <c r="S477" s="112">
        <f>P477-Q477</f>
        <v>0</v>
      </c>
      <c r="T477" s="381">
        <v>100</v>
      </c>
      <c r="U477" s="402">
        <v>44515</v>
      </c>
      <c r="V477" s="112">
        <f>Q477-T477</f>
        <v>0</v>
      </c>
      <c r="W477" s="233">
        <v>100</v>
      </c>
      <c r="X477" s="233">
        <f>T477-W477</f>
        <v>0</v>
      </c>
    </row>
    <row r="478" spans="1:24" ht="11.25" customHeight="1" x14ac:dyDescent="0.25">
      <c r="A478" s="181" t="s">
        <v>1370</v>
      </c>
      <c r="B478" s="181" t="s">
        <v>1369</v>
      </c>
      <c r="C478" s="181" t="s">
        <v>1370</v>
      </c>
      <c r="D478" s="327"/>
      <c r="E478" s="100"/>
      <c r="F478" s="100"/>
      <c r="G478" s="101" t="s">
        <v>1311</v>
      </c>
      <c r="H478" s="100"/>
      <c r="I478" s="168"/>
      <c r="J478" s="168"/>
      <c r="K478" s="168"/>
      <c r="L478" s="115">
        <v>227.65</v>
      </c>
      <c r="M478" s="112"/>
      <c r="N478" s="113"/>
      <c r="O478" s="114"/>
      <c r="P478" s="355">
        <v>0</v>
      </c>
      <c r="Q478" s="368">
        <v>0</v>
      </c>
      <c r="R478" s="368"/>
      <c r="S478" s="112">
        <f t="shared" si="73"/>
        <v>0</v>
      </c>
      <c r="T478" s="381">
        <v>0</v>
      </c>
      <c r="U478" s="402">
        <v>44515</v>
      </c>
      <c r="V478" s="112">
        <f>Q478-T478</f>
        <v>0</v>
      </c>
      <c r="W478" s="233">
        <v>0</v>
      </c>
      <c r="X478" s="233">
        <f>T478-W478</f>
        <v>0</v>
      </c>
    </row>
    <row r="479" spans="1:24" ht="11.25" customHeight="1" x14ac:dyDescent="0.25">
      <c r="A479" s="181" t="s">
        <v>1394</v>
      </c>
      <c r="B479" s="181" t="s">
        <v>1369</v>
      </c>
      <c r="C479" s="181" t="s">
        <v>1371</v>
      </c>
      <c r="D479" s="327"/>
      <c r="E479" s="100"/>
      <c r="F479" s="100" t="s">
        <v>871</v>
      </c>
      <c r="G479" s="100"/>
      <c r="H479" s="100"/>
      <c r="I479" s="165">
        <f>SUM(I466:I477)</f>
        <v>0</v>
      </c>
      <c r="J479" s="165">
        <f>SUM(J466:J477)</f>
        <v>8076</v>
      </c>
      <c r="K479" s="165">
        <f>SUM(K466:K477)</f>
        <v>7153.45</v>
      </c>
      <c r="L479" s="106">
        <f>SUM(L466:L478)</f>
        <v>9757.5300000000007</v>
      </c>
      <c r="M479" s="107">
        <f>SUM(M466:M477)</f>
        <v>8076</v>
      </c>
      <c r="N479" s="257">
        <f t="shared" si="67"/>
        <v>-1681.5300000000007</v>
      </c>
      <c r="O479" s="258">
        <f t="shared" si="68"/>
        <v>1.2082132243684993</v>
      </c>
      <c r="P479" s="356">
        <f>SUM(P465:P478)</f>
        <v>8229</v>
      </c>
      <c r="Q479" s="369">
        <f>SUM(Q465:Q478)</f>
        <v>8229</v>
      </c>
      <c r="R479" s="138"/>
      <c r="S479" s="107">
        <f>P479-Q479</f>
        <v>0</v>
      </c>
      <c r="T479" s="382">
        <f>SUM(T465:T478)</f>
        <v>8229</v>
      </c>
      <c r="U479" s="402">
        <v>44564</v>
      </c>
      <c r="V479" s="107">
        <f>Q479-T479</f>
        <v>0</v>
      </c>
      <c r="W479" s="107">
        <f>SUM(W465:W478)</f>
        <v>8229</v>
      </c>
      <c r="X479" s="107">
        <f>T479-W479</f>
        <v>0</v>
      </c>
    </row>
    <row r="480" spans="1:24" ht="11.25" customHeight="1" x14ac:dyDescent="0.25">
      <c r="A480" s="181" t="s">
        <v>1370</v>
      </c>
      <c r="B480" s="181" t="s">
        <v>1404</v>
      </c>
      <c r="C480" s="181" t="s">
        <v>1370</v>
      </c>
      <c r="D480" s="327"/>
      <c r="E480" s="100"/>
      <c r="F480" s="100" t="s">
        <v>872</v>
      </c>
      <c r="G480" s="100"/>
      <c r="H480" s="100"/>
      <c r="I480" s="167"/>
      <c r="J480" s="167"/>
      <c r="K480" s="167"/>
      <c r="L480" s="111"/>
      <c r="M480" s="112"/>
      <c r="N480" s="113"/>
      <c r="O480" s="114"/>
      <c r="P480" s="130"/>
      <c r="Q480" s="138"/>
      <c r="R480" s="138"/>
      <c r="S480" s="112"/>
      <c r="T480" s="144"/>
      <c r="U480" s="402">
        <v>44515</v>
      </c>
      <c r="V480" s="112"/>
      <c r="W480" s="112"/>
      <c r="X480" s="112"/>
    </row>
    <row r="481" spans="1:24" ht="11.25" customHeight="1" x14ac:dyDescent="0.25">
      <c r="A481" s="181" t="s">
        <v>1370</v>
      </c>
      <c r="B481" s="181" t="s">
        <v>1404</v>
      </c>
      <c r="C481" s="181" t="s">
        <v>1370</v>
      </c>
      <c r="D481" s="327"/>
      <c r="E481" s="100"/>
      <c r="F481" s="100"/>
      <c r="G481" s="101" t="s">
        <v>873</v>
      </c>
      <c r="H481" s="100"/>
      <c r="I481" s="167"/>
      <c r="J481" s="167"/>
      <c r="K481" s="167">
        <v>0</v>
      </c>
      <c r="L481" s="111">
        <v>0</v>
      </c>
      <c r="M481" s="112">
        <v>0</v>
      </c>
      <c r="N481" s="113">
        <f t="shared" si="67"/>
        <v>0</v>
      </c>
      <c r="O481" s="114" t="str">
        <f t="shared" si="68"/>
        <v>---</v>
      </c>
      <c r="P481" s="130">
        <v>0</v>
      </c>
      <c r="Q481" s="138">
        <v>0</v>
      </c>
      <c r="R481" s="138"/>
      <c r="S481" s="112">
        <f t="shared" ref="S481:S488" si="75">P481-Q481</f>
        <v>0</v>
      </c>
      <c r="T481" s="144">
        <v>0</v>
      </c>
      <c r="U481" s="402">
        <v>44515</v>
      </c>
      <c r="V481" s="112">
        <f>Q481-T481</f>
        <v>0</v>
      </c>
      <c r="W481" s="112">
        <v>0</v>
      </c>
      <c r="X481" s="112">
        <f>T481-W481</f>
        <v>0</v>
      </c>
    </row>
    <row r="482" spans="1:24" ht="11.25" customHeight="1" x14ac:dyDescent="0.25">
      <c r="A482" s="181" t="s">
        <v>1370</v>
      </c>
      <c r="B482" s="181" t="s">
        <v>1404</v>
      </c>
      <c r="C482" s="181" t="s">
        <v>1370</v>
      </c>
      <c r="D482" s="327"/>
      <c r="E482" s="100"/>
      <c r="F482" s="100"/>
      <c r="G482" s="297" t="s">
        <v>694</v>
      </c>
      <c r="H482" s="296"/>
      <c r="I482" s="295"/>
      <c r="J482" s="295"/>
      <c r="K482" s="167"/>
      <c r="L482" s="115"/>
      <c r="M482" s="233"/>
      <c r="N482" s="113"/>
      <c r="O482" s="114"/>
      <c r="P482" s="355">
        <v>0</v>
      </c>
      <c r="Q482" s="368">
        <v>0</v>
      </c>
      <c r="R482" s="368"/>
      <c r="S482" s="112">
        <f t="shared" ref="S482:S486" si="76">P482-Q482</f>
        <v>0</v>
      </c>
      <c r="T482" s="381">
        <v>0</v>
      </c>
      <c r="U482" s="402">
        <v>44515</v>
      </c>
      <c r="V482" s="112">
        <f>Q482-T482</f>
        <v>0</v>
      </c>
      <c r="W482" s="112">
        <v>0</v>
      </c>
      <c r="X482" s="233">
        <f>T482-W482</f>
        <v>0</v>
      </c>
    </row>
    <row r="483" spans="1:24" ht="11.25" customHeight="1" x14ac:dyDescent="0.25">
      <c r="A483" s="181" t="s">
        <v>1370</v>
      </c>
      <c r="B483" s="181" t="s">
        <v>1404</v>
      </c>
      <c r="C483" s="181" t="s">
        <v>1370</v>
      </c>
      <c r="D483" s="327"/>
      <c r="E483" s="100"/>
      <c r="F483" s="100"/>
      <c r="G483" s="297" t="s">
        <v>695</v>
      </c>
      <c r="H483" s="296"/>
      <c r="I483" s="295"/>
      <c r="J483" s="295"/>
      <c r="K483" s="167"/>
      <c r="L483" s="115"/>
      <c r="M483" s="233"/>
      <c r="N483" s="113"/>
      <c r="O483" s="114"/>
      <c r="P483" s="355">
        <v>0</v>
      </c>
      <c r="Q483" s="368">
        <v>0</v>
      </c>
      <c r="R483" s="368"/>
      <c r="S483" s="112">
        <f t="shared" si="76"/>
        <v>0</v>
      </c>
      <c r="T483" s="381">
        <v>0</v>
      </c>
      <c r="U483" s="402">
        <v>44515</v>
      </c>
      <c r="V483" s="112">
        <f>Q483-T483</f>
        <v>0</v>
      </c>
      <c r="W483" s="112">
        <v>0</v>
      </c>
      <c r="X483" s="233">
        <f>T483-W483</f>
        <v>0</v>
      </c>
    </row>
    <row r="484" spans="1:24" ht="11.25" customHeight="1" x14ac:dyDescent="0.25">
      <c r="A484" s="181" t="s">
        <v>1370</v>
      </c>
      <c r="B484" s="181" t="s">
        <v>1404</v>
      </c>
      <c r="C484" s="181" t="s">
        <v>1370</v>
      </c>
      <c r="D484" s="327"/>
      <c r="E484" s="100"/>
      <c r="F484" s="100"/>
      <c r="G484" s="297" t="s">
        <v>696</v>
      </c>
      <c r="H484" s="296"/>
      <c r="I484" s="295"/>
      <c r="J484" s="295"/>
      <c r="K484" s="167"/>
      <c r="L484" s="115"/>
      <c r="M484" s="233"/>
      <c r="N484" s="113"/>
      <c r="O484" s="114"/>
      <c r="P484" s="355">
        <v>0</v>
      </c>
      <c r="Q484" s="368">
        <v>0</v>
      </c>
      <c r="R484" s="368"/>
      <c r="S484" s="112">
        <f t="shared" si="76"/>
        <v>0</v>
      </c>
      <c r="T484" s="381">
        <v>0</v>
      </c>
      <c r="U484" s="402">
        <v>44515</v>
      </c>
      <c r="V484" s="112">
        <f>Q484-T484</f>
        <v>0</v>
      </c>
      <c r="W484" s="112">
        <v>0</v>
      </c>
      <c r="X484" s="233">
        <f>T484-W484</f>
        <v>0</v>
      </c>
    </row>
    <row r="485" spans="1:24" ht="11.25" customHeight="1" x14ac:dyDescent="0.25">
      <c r="A485" s="181" t="s">
        <v>1370</v>
      </c>
      <c r="B485" s="181" t="s">
        <v>1404</v>
      </c>
      <c r="C485" s="181" t="s">
        <v>1370</v>
      </c>
      <c r="D485" s="327"/>
      <c r="E485" s="100"/>
      <c r="F485" s="100"/>
      <c r="G485" s="297" t="s">
        <v>1133</v>
      </c>
      <c r="H485" s="296"/>
      <c r="I485" s="295"/>
      <c r="J485" s="295"/>
      <c r="K485" s="167"/>
      <c r="L485" s="115"/>
      <c r="M485" s="233"/>
      <c r="N485" s="113"/>
      <c r="O485" s="114"/>
      <c r="P485" s="355">
        <f>('Formula variables'!$D$8)*(SUM(P481))</f>
        <v>0</v>
      </c>
      <c r="Q485" s="368">
        <f>('Formula variables'!$D$8)*(SUM(Q481))</f>
        <v>0</v>
      </c>
      <c r="R485" s="368"/>
      <c r="S485" s="112">
        <f t="shared" si="76"/>
        <v>0</v>
      </c>
      <c r="T485" s="381">
        <f>('Formula variables'!$D$8)*T481</f>
        <v>0</v>
      </c>
      <c r="U485" s="402">
        <v>44515</v>
      </c>
      <c r="V485" s="112">
        <f>Q485-T485</f>
        <v>0</v>
      </c>
      <c r="W485" s="112">
        <v>0</v>
      </c>
      <c r="X485" s="233">
        <f>T485-W485</f>
        <v>0</v>
      </c>
    </row>
    <row r="486" spans="1:24" ht="11.25" customHeight="1" x14ac:dyDescent="0.25">
      <c r="A486" s="181" t="s">
        <v>1370</v>
      </c>
      <c r="B486" s="181" t="s">
        <v>1404</v>
      </c>
      <c r="C486" s="181" t="s">
        <v>1370</v>
      </c>
      <c r="D486" s="327"/>
      <c r="E486" s="100"/>
      <c r="F486" s="100"/>
      <c r="G486" s="297" t="s">
        <v>697</v>
      </c>
      <c r="H486" s="296"/>
      <c r="I486" s="295"/>
      <c r="J486" s="295"/>
      <c r="K486" s="167"/>
      <c r="L486" s="115"/>
      <c r="M486" s="233"/>
      <c r="N486" s="113"/>
      <c r="O486" s="114"/>
      <c r="P486" s="355">
        <v>0</v>
      </c>
      <c r="Q486" s="368">
        <v>0</v>
      </c>
      <c r="R486" s="368"/>
      <c r="S486" s="112">
        <f t="shared" si="76"/>
        <v>0</v>
      </c>
      <c r="T486" s="381">
        <v>0</v>
      </c>
      <c r="U486" s="402">
        <v>44515</v>
      </c>
      <c r="V486" s="112">
        <f>Q486-T486</f>
        <v>0</v>
      </c>
      <c r="W486" s="112">
        <v>0</v>
      </c>
      <c r="X486" s="233">
        <f>T486-W486</f>
        <v>0</v>
      </c>
    </row>
    <row r="487" spans="1:24" ht="11.25" customHeight="1" x14ac:dyDescent="0.25">
      <c r="A487" s="181" t="s">
        <v>1370</v>
      </c>
      <c r="B487" s="181" t="s">
        <v>1404</v>
      </c>
      <c r="C487" s="181" t="s">
        <v>1370</v>
      </c>
      <c r="D487" s="327"/>
      <c r="E487" s="100"/>
      <c r="F487" s="100"/>
      <c r="G487" s="101" t="s">
        <v>874</v>
      </c>
      <c r="H487" s="100"/>
      <c r="I487" s="167"/>
      <c r="J487" s="167"/>
      <c r="K487" s="167">
        <v>0</v>
      </c>
      <c r="L487" s="111">
        <v>0</v>
      </c>
      <c r="M487" s="112">
        <v>0</v>
      </c>
      <c r="N487" s="113">
        <f t="shared" si="67"/>
        <v>0</v>
      </c>
      <c r="O487" s="114" t="str">
        <f t="shared" si="68"/>
        <v>---</v>
      </c>
      <c r="P487" s="130">
        <v>0</v>
      </c>
      <c r="Q487" s="138">
        <v>0</v>
      </c>
      <c r="R487" s="138"/>
      <c r="S487" s="112">
        <f t="shared" si="75"/>
        <v>0</v>
      </c>
      <c r="T487" s="144">
        <v>0</v>
      </c>
      <c r="U487" s="402">
        <v>44515</v>
      </c>
      <c r="V487" s="112">
        <f>Q487-T487</f>
        <v>0</v>
      </c>
      <c r="W487" s="112">
        <v>0</v>
      </c>
      <c r="X487" s="112">
        <f>T487-W487</f>
        <v>0</v>
      </c>
    </row>
    <row r="488" spans="1:24" ht="11.25" customHeight="1" x14ac:dyDescent="0.25">
      <c r="A488" s="181" t="s">
        <v>1370</v>
      </c>
      <c r="B488" s="181" t="s">
        <v>1404</v>
      </c>
      <c r="C488" s="181" t="s">
        <v>1370</v>
      </c>
      <c r="D488" s="327"/>
      <c r="E488" s="100"/>
      <c r="F488" s="100"/>
      <c r="G488" s="101" t="s">
        <v>875</v>
      </c>
      <c r="H488" s="100"/>
      <c r="I488" s="167"/>
      <c r="J488" s="167"/>
      <c r="K488" s="167">
        <v>0</v>
      </c>
      <c r="L488" s="111">
        <v>0</v>
      </c>
      <c r="M488" s="112">
        <v>0</v>
      </c>
      <c r="N488" s="113">
        <f t="shared" si="67"/>
        <v>0</v>
      </c>
      <c r="O488" s="114" t="str">
        <f t="shared" si="68"/>
        <v>---</v>
      </c>
      <c r="P488" s="130">
        <v>0</v>
      </c>
      <c r="Q488" s="138">
        <v>0</v>
      </c>
      <c r="R488" s="138"/>
      <c r="S488" s="112">
        <f t="shared" si="75"/>
        <v>0</v>
      </c>
      <c r="T488" s="144">
        <v>0</v>
      </c>
      <c r="U488" s="402">
        <v>44515</v>
      </c>
      <c r="V488" s="112">
        <f>Q488-T488</f>
        <v>0</v>
      </c>
      <c r="W488" s="112">
        <v>0</v>
      </c>
      <c r="X488" s="112">
        <f>T488-W488</f>
        <v>0</v>
      </c>
    </row>
    <row r="489" spans="1:24" ht="11.25" customHeight="1" x14ac:dyDescent="0.25">
      <c r="A489" s="181" t="s">
        <v>1370</v>
      </c>
      <c r="B489" s="181" t="s">
        <v>1404</v>
      </c>
      <c r="C489" s="181" t="s">
        <v>1370</v>
      </c>
      <c r="D489" s="327"/>
      <c r="E489" s="100"/>
      <c r="F489" s="100"/>
      <c r="G489" s="101" t="s">
        <v>876</v>
      </c>
      <c r="H489" s="100"/>
      <c r="I489" s="169"/>
      <c r="J489" s="169"/>
      <c r="K489" s="169">
        <v>0</v>
      </c>
      <c r="L489" s="117">
        <v>0</v>
      </c>
      <c r="M489" s="116">
        <v>0</v>
      </c>
      <c r="N489" s="259">
        <f t="shared" si="67"/>
        <v>0</v>
      </c>
      <c r="O489" s="260" t="str">
        <f t="shared" si="68"/>
        <v>---</v>
      </c>
      <c r="P489" s="360">
        <v>0</v>
      </c>
      <c r="Q489" s="373">
        <v>0</v>
      </c>
      <c r="R489" s="138"/>
      <c r="S489" s="116">
        <f>P489-Q489</f>
        <v>0</v>
      </c>
      <c r="T489" s="384">
        <v>0</v>
      </c>
      <c r="U489" s="402">
        <v>44515</v>
      </c>
      <c r="V489" s="116">
        <f>Q489-T489</f>
        <v>0</v>
      </c>
      <c r="W489" s="116">
        <v>0</v>
      </c>
      <c r="X489" s="116">
        <f>T489-W489</f>
        <v>0</v>
      </c>
    </row>
    <row r="490" spans="1:24" ht="11.25" customHeight="1" x14ac:dyDescent="0.25">
      <c r="A490" s="181" t="s">
        <v>1370</v>
      </c>
      <c r="B490" s="181" t="s">
        <v>1404</v>
      </c>
      <c r="C490" s="181" t="s">
        <v>1370</v>
      </c>
      <c r="D490" s="327"/>
      <c r="E490" s="100"/>
      <c r="F490" s="100" t="s">
        <v>877</v>
      </c>
      <c r="G490" s="100"/>
      <c r="H490" s="100"/>
      <c r="I490" s="336">
        <f>SUM(I480:I489)</f>
        <v>0</v>
      </c>
      <c r="J490" s="336">
        <f>SUM(J480:J489)</f>
        <v>0</v>
      </c>
      <c r="K490" s="336">
        <f>SUM(K480:K489)</f>
        <v>0</v>
      </c>
      <c r="L490" s="331">
        <f>SUM(L480:L489)</f>
        <v>0</v>
      </c>
      <c r="M490" s="332">
        <f>SUM(M480:M489)</f>
        <v>0</v>
      </c>
      <c r="N490" s="333">
        <f t="shared" si="67"/>
        <v>0</v>
      </c>
      <c r="O490" s="334" t="str">
        <f t="shared" si="68"/>
        <v>---</v>
      </c>
      <c r="P490" s="357">
        <f>SUM(P480:P489)+SUM(P482:P486)</f>
        <v>0</v>
      </c>
      <c r="Q490" s="370">
        <f>SUM(Q480:Q489)+SUM(Q482:Q486)</f>
        <v>0</v>
      </c>
      <c r="R490" s="138"/>
      <c r="S490" s="332">
        <f>P490-Q490</f>
        <v>0</v>
      </c>
      <c r="T490" s="383">
        <f>SUM(T480:T489)+SUM(T482:T486)</f>
        <v>0</v>
      </c>
      <c r="U490" s="402">
        <v>44515</v>
      </c>
      <c r="V490" s="332">
        <f>Q490-T490</f>
        <v>0</v>
      </c>
      <c r="W490" s="332">
        <f>SUM(W480:W489)+SUM(W482:W486)</f>
        <v>0</v>
      </c>
      <c r="X490" s="332">
        <f>T490-W490</f>
        <v>0</v>
      </c>
    </row>
    <row r="491" spans="1:24" ht="11.25" customHeight="1" x14ac:dyDescent="0.25">
      <c r="A491" s="181" t="s">
        <v>1370</v>
      </c>
      <c r="B491" s="181" t="s">
        <v>1370</v>
      </c>
      <c r="C491" s="181" t="s">
        <v>1371</v>
      </c>
      <c r="D491" s="327"/>
      <c r="E491" s="416" t="s">
        <v>878</v>
      </c>
      <c r="F491" s="100"/>
      <c r="G491" s="100"/>
      <c r="H491" s="100"/>
      <c r="I491" s="165">
        <f>SUM(I479+I490)</f>
        <v>0</v>
      </c>
      <c r="J491" s="165">
        <f>SUM(J479+J490)</f>
        <v>8076</v>
      </c>
      <c r="K491" s="165">
        <f>SUM(K479+K490)</f>
        <v>7153.45</v>
      </c>
      <c r="L491" s="106">
        <f>SUM(L479+L490)</f>
        <v>9757.5300000000007</v>
      </c>
      <c r="M491" s="107">
        <f>SUM(M479+M490)</f>
        <v>8076</v>
      </c>
      <c r="N491" s="257">
        <f t="shared" si="67"/>
        <v>-1681.5300000000007</v>
      </c>
      <c r="O491" s="258">
        <f t="shared" si="68"/>
        <v>1.2082132243684993</v>
      </c>
      <c r="P491" s="356">
        <f>SUM(P479+P490)</f>
        <v>8229</v>
      </c>
      <c r="Q491" s="369">
        <f>SUM(Q479+Q490)</f>
        <v>8229</v>
      </c>
      <c r="R491" s="138"/>
      <c r="S491" s="107">
        <f>P491-Q491</f>
        <v>0</v>
      </c>
      <c r="T491" s="382">
        <f>SUM(T479+T490)</f>
        <v>8229</v>
      </c>
      <c r="U491" s="402">
        <v>44564</v>
      </c>
      <c r="V491" s="107">
        <f>Q491-T491</f>
        <v>0</v>
      </c>
      <c r="W491" s="107">
        <f>SUM(W479+W490)</f>
        <v>8229</v>
      </c>
      <c r="X491" s="107">
        <f>T491-W491</f>
        <v>0</v>
      </c>
    </row>
    <row r="492" spans="1:24" ht="11.25" customHeight="1" x14ac:dyDescent="0.25">
      <c r="A492" s="181" t="s">
        <v>1370</v>
      </c>
      <c r="B492" s="181" t="s">
        <v>1370</v>
      </c>
      <c r="C492" s="181" t="s">
        <v>1420</v>
      </c>
      <c r="D492" s="327"/>
      <c r="E492" s="100"/>
      <c r="F492" s="100"/>
      <c r="G492" s="100"/>
      <c r="H492" s="100"/>
      <c r="I492" s="167"/>
      <c r="J492" s="167"/>
      <c r="K492" s="167"/>
      <c r="L492" s="111"/>
      <c r="M492" s="112"/>
      <c r="N492" s="113"/>
      <c r="O492" s="114"/>
      <c r="P492" s="112"/>
      <c r="Q492" s="112"/>
      <c r="R492" s="112"/>
      <c r="S492" s="112"/>
      <c r="T492" s="112"/>
      <c r="U492" s="104"/>
      <c r="V492" s="112"/>
      <c r="W492" s="112"/>
      <c r="X492" s="112"/>
    </row>
    <row r="493" spans="1:24" ht="11.25" customHeight="1" x14ac:dyDescent="0.25">
      <c r="A493" s="181" t="s">
        <v>1370</v>
      </c>
      <c r="B493" s="181" t="s">
        <v>1370</v>
      </c>
      <c r="C493" s="181" t="s">
        <v>1370</v>
      </c>
      <c r="D493" s="327"/>
      <c r="E493" s="100" t="s">
        <v>879</v>
      </c>
      <c r="F493" s="100"/>
      <c r="G493" s="100"/>
      <c r="H493" s="100"/>
      <c r="I493" s="167"/>
      <c r="J493" s="167"/>
      <c r="K493" s="167"/>
      <c r="L493" s="111"/>
      <c r="M493" s="112"/>
      <c r="N493" s="113"/>
      <c r="O493" s="114"/>
      <c r="P493" s="130"/>
      <c r="Q493" s="138"/>
      <c r="R493" s="138"/>
      <c r="S493" s="112"/>
      <c r="T493" s="144"/>
      <c r="U493" s="402"/>
      <c r="V493" s="112"/>
      <c r="W493" s="112"/>
      <c r="X493" s="112"/>
    </row>
    <row r="494" spans="1:24" ht="11.25" customHeight="1" x14ac:dyDescent="0.25">
      <c r="A494" s="181" t="s">
        <v>1370</v>
      </c>
      <c r="B494" s="181" t="s">
        <v>1405</v>
      </c>
      <c r="C494" s="181" t="s">
        <v>1370</v>
      </c>
      <c r="D494" s="327"/>
      <c r="E494" s="100"/>
      <c r="F494" s="100" t="s">
        <v>880</v>
      </c>
      <c r="G494" s="100"/>
      <c r="H494" s="100"/>
      <c r="I494" s="167"/>
      <c r="J494" s="167"/>
      <c r="K494" s="167"/>
      <c r="L494" s="111"/>
      <c r="M494" s="112"/>
      <c r="N494" s="113"/>
      <c r="O494" s="114"/>
      <c r="P494" s="130"/>
      <c r="Q494" s="138"/>
      <c r="R494" s="138"/>
      <c r="S494" s="112"/>
      <c r="T494" s="144"/>
      <c r="U494" s="402"/>
      <c r="V494" s="112"/>
      <c r="W494" s="112"/>
      <c r="X494" s="112"/>
    </row>
    <row r="495" spans="1:24" ht="11.25" customHeight="1" x14ac:dyDescent="0.25">
      <c r="A495" s="181" t="s">
        <v>1370</v>
      </c>
      <c r="B495" s="181" t="s">
        <v>1405</v>
      </c>
      <c r="C495" s="181" t="s">
        <v>1370</v>
      </c>
      <c r="D495" s="327"/>
      <c r="E495" s="100"/>
      <c r="F495" s="100"/>
      <c r="G495" s="101" t="s">
        <v>881</v>
      </c>
      <c r="H495" s="100"/>
      <c r="I495" s="167"/>
      <c r="J495" s="167"/>
      <c r="K495" s="167">
        <v>0</v>
      </c>
      <c r="L495" s="111">
        <v>0</v>
      </c>
      <c r="M495" s="112">
        <v>0</v>
      </c>
      <c r="N495" s="113">
        <f t="shared" si="67"/>
        <v>0</v>
      </c>
      <c r="O495" s="114" t="str">
        <f t="shared" si="68"/>
        <v>---</v>
      </c>
      <c r="P495" s="130">
        <v>0</v>
      </c>
      <c r="Q495" s="138">
        <v>0</v>
      </c>
      <c r="R495" s="138"/>
      <c r="S495" s="112">
        <f t="shared" ref="S495:S496" si="77">P495-Q495</f>
        <v>0</v>
      </c>
      <c r="T495" s="144">
        <v>0</v>
      </c>
      <c r="U495" s="402"/>
      <c r="V495" s="112">
        <f>Q495-T495</f>
        <v>0</v>
      </c>
      <c r="W495" s="112">
        <v>0</v>
      </c>
      <c r="X495" s="112">
        <f>T495-W495</f>
        <v>0</v>
      </c>
    </row>
    <row r="496" spans="1:24" ht="11.25" customHeight="1" x14ac:dyDescent="0.25">
      <c r="A496" s="181" t="s">
        <v>1370</v>
      </c>
      <c r="B496" s="181" t="s">
        <v>1405</v>
      </c>
      <c r="C496" s="181" t="s">
        <v>1370</v>
      </c>
      <c r="D496" s="327"/>
      <c r="E496" s="100"/>
      <c r="F496" s="100"/>
      <c r="G496" s="101" t="s">
        <v>882</v>
      </c>
      <c r="H496" s="100"/>
      <c r="I496" s="167"/>
      <c r="J496" s="167"/>
      <c r="K496" s="167">
        <v>0</v>
      </c>
      <c r="L496" s="111">
        <v>0</v>
      </c>
      <c r="M496" s="112">
        <v>0</v>
      </c>
      <c r="N496" s="113">
        <f t="shared" si="67"/>
        <v>0</v>
      </c>
      <c r="O496" s="114" t="str">
        <f t="shared" si="68"/>
        <v>---</v>
      </c>
      <c r="P496" s="130">
        <v>0</v>
      </c>
      <c r="Q496" s="138">
        <v>0</v>
      </c>
      <c r="R496" s="138"/>
      <c r="S496" s="112">
        <f t="shared" si="77"/>
        <v>0</v>
      </c>
      <c r="T496" s="144">
        <v>0</v>
      </c>
      <c r="U496" s="402"/>
      <c r="V496" s="112">
        <f>Q496-T496</f>
        <v>0</v>
      </c>
      <c r="W496" s="112">
        <v>0</v>
      </c>
      <c r="X496" s="112">
        <f>T496-W496</f>
        <v>0</v>
      </c>
    </row>
    <row r="497" spans="1:35" ht="11.25" customHeight="1" x14ac:dyDescent="0.25">
      <c r="A497" s="181" t="s">
        <v>1370</v>
      </c>
      <c r="B497" s="181" t="s">
        <v>1405</v>
      </c>
      <c r="C497" s="181" t="s">
        <v>1370</v>
      </c>
      <c r="D497" s="327"/>
      <c r="E497" s="100"/>
      <c r="F497" s="100"/>
      <c r="G497" s="101" t="s">
        <v>883</v>
      </c>
      <c r="H497" s="100"/>
      <c r="I497" s="169"/>
      <c r="J497" s="169"/>
      <c r="K497" s="169">
        <v>0</v>
      </c>
      <c r="L497" s="117">
        <v>0</v>
      </c>
      <c r="M497" s="116">
        <v>0</v>
      </c>
      <c r="N497" s="259">
        <f t="shared" si="67"/>
        <v>0</v>
      </c>
      <c r="O497" s="260" t="str">
        <f t="shared" si="68"/>
        <v>---</v>
      </c>
      <c r="P497" s="360">
        <v>0</v>
      </c>
      <c r="Q497" s="373">
        <v>0</v>
      </c>
      <c r="R497" s="138"/>
      <c r="S497" s="116">
        <f>P497-Q497</f>
        <v>0</v>
      </c>
      <c r="T497" s="384">
        <v>0</v>
      </c>
      <c r="U497" s="402"/>
      <c r="V497" s="116">
        <f>Q497-T497</f>
        <v>0</v>
      </c>
      <c r="W497" s="116">
        <v>0</v>
      </c>
      <c r="X497" s="116">
        <f>T497-W497</f>
        <v>0</v>
      </c>
    </row>
    <row r="498" spans="1:35" ht="11.25" customHeight="1" x14ac:dyDescent="0.25">
      <c r="A498" s="181" t="s">
        <v>1370</v>
      </c>
      <c r="B498" s="181" t="s">
        <v>1405</v>
      </c>
      <c r="C498" s="181" t="s">
        <v>1370</v>
      </c>
      <c r="D498" s="327"/>
      <c r="E498" s="100"/>
      <c r="F498" s="100" t="s">
        <v>884</v>
      </c>
      <c r="G498" s="100"/>
      <c r="H498" s="100"/>
      <c r="I498" s="336">
        <f>SUM(I494:I497)</f>
        <v>0</v>
      </c>
      <c r="J498" s="336">
        <f>SUM(J494:J497)</f>
        <v>0</v>
      </c>
      <c r="K498" s="336">
        <f>SUM(K494:K497)</f>
        <v>0</v>
      </c>
      <c r="L498" s="331">
        <f>SUM(L494:L497)</f>
        <v>0</v>
      </c>
      <c r="M498" s="332">
        <f>SUM(M494:M497)</f>
        <v>0</v>
      </c>
      <c r="N498" s="333">
        <f t="shared" si="67"/>
        <v>0</v>
      </c>
      <c r="O498" s="334" t="str">
        <f t="shared" si="68"/>
        <v>---</v>
      </c>
      <c r="P498" s="357">
        <f>SUM(P494:P497)</f>
        <v>0</v>
      </c>
      <c r="Q498" s="370">
        <f>SUM(Q494:Q497)</f>
        <v>0</v>
      </c>
      <c r="R498" s="138"/>
      <c r="S498" s="332">
        <f>P498-Q498</f>
        <v>0</v>
      </c>
      <c r="T498" s="383">
        <f>SUM(T494:T497)</f>
        <v>0</v>
      </c>
      <c r="U498" s="402"/>
      <c r="V498" s="332">
        <f>Q498-T498</f>
        <v>0</v>
      </c>
      <c r="W498" s="332">
        <f>SUM(W494:W497)</f>
        <v>0</v>
      </c>
      <c r="X498" s="332">
        <f>T498-W498</f>
        <v>0</v>
      </c>
    </row>
    <row r="499" spans="1:35" ht="11.25" customHeight="1" x14ac:dyDescent="0.25">
      <c r="A499" s="181" t="s">
        <v>1370</v>
      </c>
      <c r="B499" s="181" t="s">
        <v>1370</v>
      </c>
      <c r="C499" s="181" t="s">
        <v>1370</v>
      </c>
      <c r="D499" s="327"/>
      <c r="E499" s="109" t="s">
        <v>885</v>
      </c>
      <c r="F499" s="100"/>
      <c r="G499" s="100"/>
      <c r="H499" s="100"/>
      <c r="I499" s="171">
        <f>SUM(I498)</f>
        <v>0</v>
      </c>
      <c r="J499" s="171">
        <f>SUM(J498)</f>
        <v>0</v>
      </c>
      <c r="K499" s="171">
        <f>SUM(K498)</f>
        <v>0</v>
      </c>
      <c r="L499" s="106">
        <f>SUM(L498)</f>
        <v>0</v>
      </c>
      <c r="M499" s="107">
        <f>SUM(M498)</f>
        <v>0</v>
      </c>
      <c r="N499" s="257">
        <f t="shared" si="67"/>
        <v>0</v>
      </c>
      <c r="O499" s="258" t="str">
        <f t="shared" si="68"/>
        <v>---</v>
      </c>
      <c r="P499" s="356">
        <f>SUM(P498)</f>
        <v>0</v>
      </c>
      <c r="Q499" s="369">
        <f>SUM(Q498)</f>
        <v>0</v>
      </c>
      <c r="R499" s="138"/>
      <c r="S499" s="107">
        <f>P499-Q499</f>
        <v>0</v>
      </c>
      <c r="T499" s="382">
        <f>SUM(T498)</f>
        <v>0</v>
      </c>
      <c r="U499" s="402"/>
      <c r="V499" s="107">
        <f>Q499-T499</f>
        <v>0</v>
      </c>
      <c r="W499" s="107">
        <f>SUM(W498)</f>
        <v>0</v>
      </c>
      <c r="X499" s="107">
        <f>T499-W499</f>
        <v>0</v>
      </c>
    </row>
    <row r="500" spans="1:35" ht="11.25" customHeight="1" x14ac:dyDescent="0.25">
      <c r="A500" s="181" t="s">
        <v>1370</v>
      </c>
      <c r="B500" s="181" t="s">
        <v>1370</v>
      </c>
      <c r="C500" s="181" t="s">
        <v>1370</v>
      </c>
      <c r="D500" s="327"/>
      <c r="E500" s="100"/>
      <c r="F500" s="100"/>
      <c r="G500" s="100"/>
      <c r="H500" s="100"/>
      <c r="I500" s="168"/>
      <c r="J500" s="168"/>
      <c r="K500" s="168"/>
      <c r="L500" s="115"/>
      <c r="M500" s="112"/>
      <c r="N500" s="113"/>
      <c r="O500" s="114"/>
      <c r="P500" s="233"/>
      <c r="Q500" s="233"/>
      <c r="R500" s="233"/>
      <c r="S500" s="112"/>
      <c r="T500" s="233"/>
      <c r="U500" s="104"/>
      <c r="V500" s="112"/>
      <c r="W500" s="233"/>
      <c r="X500" s="233"/>
    </row>
    <row r="501" spans="1:35" ht="11.25" customHeight="1" x14ac:dyDescent="0.25">
      <c r="A501" s="181" t="s">
        <v>1370</v>
      </c>
      <c r="B501" s="181" t="s">
        <v>1370</v>
      </c>
      <c r="C501" s="181" t="s">
        <v>1370</v>
      </c>
      <c r="D501" s="327"/>
      <c r="E501" s="100" t="s">
        <v>886</v>
      </c>
      <c r="F501" s="100"/>
      <c r="G501" s="100"/>
      <c r="H501" s="100"/>
      <c r="I501" s="168"/>
      <c r="J501" s="168"/>
      <c r="K501" s="168"/>
      <c r="L501" s="115"/>
      <c r="M501" s="112"/>
      <c r="N501" s="113"/>
      <c r="O501" s="114"/>
      <c r="P501" s="355"/>
      <c r="Q501" s="368"/>
      <c r="R501" s="368"/>
      <c r="S501" s="112"/>
      <c r="T501" s="381"/>
      <c r="U501" s="402"/>
      <c r="V501" s="112"/>
      <c r="W501" s="233"/>
      <c r="X501" s="233"/>
    </row>
    <row r="502" spans="1:35" ht="11.25" customHeight="1" x14ac:dyDescent="0.25">
      <c r="A502" s="181" t="s">
        <v>1370</v>
      </c>
      <c r="B502" s="181" t="s">
        <v>1405</v>
      </c>
      <c r="C502" s="181" t="s">
        <v>1370</v>
      </c>
      <c r="D502" s="327"/>
      <c r="E502" s="100"/>
      <c r="F502" s="100" t="s">
        <v>887</v>
      </c>
      <c r="G502" s="100"/>
      <c r="H502" s="100"/>
      <c r="I502" s="168"/>
      <c r="J502" s="168"/>
      <c r="K502" s="168"/>
      <c r="L502" s="115"/>
      <c r="M502" s="112"/>
      <c r="N502" s="113"/>
      <c r="O502" s="114"/>
      <c r="P502" s="355"/>
      <c r="Q502" s="368"/>
      <c r="R502" s="368"/>
      <c r="S502" s="112"/>
      <c r="T502" s="381"/>
      <c r="U502" s="402"/>
      <c r="V502" s="112"/>
      <c r="W502" s="233"/>
      <c r="X502" s="233"/>
    </row>
    <row r="503" spans="1:35" ht="11.25" customHeight="1" x14ac:dyDescent="0.25">
      <c r="A503" s="181" t="s">
        <v>1370</v>
      </c>
      <c r="B503" s="181" t="s">
        <v>1405</v>
      </c>
      <c r="C503" s="181" t="s">
        <v>1370</v>
      </c>
      <c r="D503" s="327"/>
      <c r="E503" s="100"/>
      <c r="F503" s="100"/>
      <c r="G503" s="101" t="s">
        <v>888</v>
      </c>
      <c r="H503" s="100"/>
      <c r="I503" s="168">
        <v>46649.46</v>
      </c>
      <c r="J503" s="168">
        <v>64976.4</v>
      </c>
      <c r="K503" s="168">
        <v>68478.91</v>
      </c>
      <c r="L503" s="115">
        <v>75013.62</v>
      </c>
      <c r="M503" s="233">
        <v>74256</v>
      </c>
      <c r="N503" s="113">
        <f t="shared" si="67"/>
        <v>-757.61999999999534</v>
      </c>
      <c r="O503" s="114">
        <f t="shared" si="68"/>
        <v>1.0102028118939883</v>
      </c>
      <c r="P503" s="355">
        <v>77522</v>
      </c>
      <c r="Q503" s="368">
        <v>77522</v>
      </c>
      <c r="R503" s="368"/>
      <c r="S503" s="112">
        <f t="shared" ref="S503:S532" si="78">P503-Q503</f>
        <v>0</v>
      </c>
      <c r="T503" s="381">
        <v>77522</v>
      </c>
      <c r="U503" s="402">
        <v>44537</v>
      </c>
      <c r="V503" s="112">
        <f>Q503-T503</f>
        <v>0</v>
      </c>
      <c r="W503" s="233">
        <v>77522</v>
      </c>
      <c r="X503" s="233">
        <f>T503-W503</f>
        <v>0</v>
      </c>
      <c r="Z503" s="318">
        <f>SUM(W508:W511)</f>
        <v>39141</v>
      </c>
      <c r="AA503" s="318">
        <f>SUM(T508:T512)</f>
        <v>39528.713499999998</v>
      </c>
    </row>
    <row r="504" spans="1:35" ht="11.25" customHeight="1" x14ac:dyDescent="0.25">
      <c r="A504" s="181" t="s">
        <v>1370</v>
      </c>
      <c r="B504" s="181" t="s">
        <v>1405</v>
      </c>
      <c r="C504" s="181" t="s">
        <v>1370</v>
      </c>
      <c r="D504" s="327"/>
      <c r="E504" s="100"/>
      <c r="F504" s="100"/>
      <c r="G504" s="101" t="s">
        <v>889</v>
      </c>
      <c r="H504" s="100"/>
      <c r="I504" s="168">
        <v>13233.68</v>
      </c>
      <c r="J504" s="168">
        <v>15148.68</v>
      </c>
      <c r="K504" s="168">
        <v>12090.9</v>
      </c>
      <c r="L504" s="115">
        <v>30477.19</v>
      </c>
      <c r="M504" s="233">
        <v>39704</v>
      </c>
      <c r="N504" s="113">
        <f t="shared" ref="N504:N528" si="79">M504-L504</f>
        <v>9226.8100000000013</v>
      </c>
      <c r="O504" s="114">
        <f t="shared" ref="O504:O528" si="80">IF((M504=0),"---",(L504/M504))</f>
        <v>0.76761006447713076</v>
      </c>
      <c r="P504" s="355">
        <v>37729</v>
      </c>
      <c r="Q504" s="368">
        <v>37729</v>
      </c>
      <c r="R504" s="368"/>
      <c r="S504" s="112">
        <f t="shared" si="78"/>
        <v>0</v>
      </c>
      <c r="T504" s="381">
        <v>37729</v>
      </c>
      <c r="U504" s="402">
        <v>44537</v>
      </c>
      <c r="V504" s="112">
        <f>Q504-T504</f>
        <v>0</v>
      </c>
      <c r="W504" s="233">
        <v>37729</v>
      </c>
      <c r="X504" s="233">
        <f>T504-W504</f>
        <v>0</v>
      </c>
    </row>
    <row r="505" spans="1:35" ht="11.25" customHeight="1" x14ac:dyDescent="0.25">
      <c r="A505" s="181" t="s">
        <v>1370</v>
      </c>
      <c r="B505" s="181" t="s">
        <v>1405</v>
      </c>
      <c r="C505" s="181" t="s">
        <v>1370</v>
      </c>
      <c r="D505" s="327"/>
      <c r="E505" s="100"/>
      <c r="F505" s="100"/>
      <c r="G505" s="101" t="s">
        <v>1313</v>
      </c>
      <c r="H505" s="100"/>
      <c r="I505" s="168"/>
      <c r="J505" s="168"/>
      <c r="K505" s="168">
        <v>76546.070000000007</v>
      </c>
      <c r="L505" s="115">
        <v>78745.2</v>
      </c>
      <c r="M505" s="233">
        <v>0</v>
      </c>
      <c r="N505" s="113">
        <f t="shared" si="79"/>
        <v>-78745.2</v>
      </c>
      <c r="O505" s="114" t="str">
        <f t="shared" si="80"/>
        <v>---</v>
      </c>
      <c r="P505" s="355">
        <v>0</v>
      </c>
      <c r="Q505" s="368">
        <v>0</v>
      </c>
      <c r="R505" s="368"/>
      <c r="S505" s="112">
        <f t="shared" si="78"/>
        <v>0</v>
      </c>
      <c r="T505" s="381">
        <v>0</v>
      </c>
      <c r="U505" s="402">
        <v>44537</v>
      </c>
      <c r="V505" s="112">
        <f>Q505-T505</f>
        <v>0</v>
      </c>
      <c r="W505" s="233">
        <v>0</v>
      </c>
      <c r="X505" s="233">
        <f>T505-W505</f>
        <v>0</v>
      </c>
      <c r="AA505" s="181" t="s">
        <v>1354</v>
      </c>
      <c r="AB505" s="181" t="s">
        <v>1355</v>
      </c>
      <c r="AC505" s="181" t="s">
        <v>1356</v>
      </c>
      <c r="AD505" s="181" t="s">
        <v>1357</v>
      </c>
    </row>
    <row r="506" spans="1:35" ht="11.25" customHeight="1" x14ac:dyDescent="0.25">
      <c r="A506" s="181" t="s">
        <v>1370</v>
      </c>
      <c r="B506" s="181" t="s">
        <v>1405</v>
      </c>
      <c r="C506" s="181" t="s">
        <v>1370</v>
      </c>
      <c r="D506" s="327"/>
      <c r="E506" s="100"/>
      <c r="F506" s="100"/>
      <c r="G506" s="101" t="s">
        <v>1268</v>
      </c>
      <c r="H506" s="100"/>
      <c r="I506" s="168"/>
      <c r="J506" s="168"/>
      <c r="K506" s="168"/>
      <c r="L506" s="115">
        <v>0</v>
      </c>
      <c r="M506" s="233">
        <v>84864</v>
      </c>
      <c r="N506" s="113"/>
      <c r="O506" s="114"/>
      <c r="P506" s="355">
        <v>88608</v>
      </c>
      <c r="Q506" s="368">
        <v>88608</v>
      </c>
      <c r="R506" s="368"/>
      <c r="S506" s="112">
        <f t="shared" si="78"/>
        <v>0</v>
      </c>
      <c r="T506" s="381">
        <v>88608</v>
      </c>
      <c r="U506" s="402">
        <v>44537</v>
      </c>
      <c r="V506" s="112">
        <f>Q506-T506</f>
        <v>0</v>
      </c>
      <c r="W506" s="233">
        <v>88608</v>
      </c>
      <c r="X506" s="233">
        <f>T506-W506</f>
        <v>0</v>
      </c>
      <c r="Z506" s="181" t="s">
        <v>1365</v>
      </c>
      <c r="AA506" s="318">
        <v>0</v>
      </c>
      <c r="AB506" s="318">
        <v>47.49</v>
      </c>
      <c r="AC506" s="318">
        <v>0</v>
      </c>
      <c r="AD506" s="318">
        <v>0</v>
      </c>
    </row>
    <row r="507" spans="1:35" ht="11.25" customHeight="1" x14ac:dyDescent="0.25">
      <c r="A507" s="181" t="s">
        <v>1370</v>
      </c>
      <c r="B507" s="181" t="s">
        <v>1405</v>
      </c>
      <c r="C507" s="181" t="s">
        <v>1370</v>
      </c>
      <c r="D507" s="327"/>
      <c r="E507" s="100"/>
      <c r="F507" s="100"/>
      <c r="G507" s="101" t="s">
        <v>890</v>
      </c>
      <c r="H507" s="100"/>
      <c r="I507" s="168">
        <v>4544.1099999999997</v>
      </c>
      <c r="J507" s="168">
        <v>4329</v>
      </c>
      <c r="K507" s="168">
        <v>4408.99</v>
      </c>
      <c r="L507" s="115">
        <v>15630.82</v>
      </c>
      <c r="M507" s="233">
        <v>10105</v>
      </c>
      <c r="N507" s="113">
        <f t="shared" si="79"/>
        <v>-5525.82</v>
      </c>
      <c r="O507" s="114">
        <f t="shared" si="80"/>
        <v>1.5468401781296388</v>
      </c>
      <c r="P507" s="355">
        <v>13000</v>
      </c>
      <c r="Q507" s="368">
        <v>13000</v>
      </c>
      <c r="R507" s="368"/>
      <c r="S507" s="112">
        <f t="shared" si="78"/>
        <v>0</v>
      </c>
      <c r="T507" s="381">
        <v>13000</v>
      </c>
      <c r="U507" s="402">
        <v>44537</v>
      </c>
      <c r="V507" s="112">
        <f>Q507-T507</f>
        <v>0</v>
      </c>
      <c r="W507" s="233">
        <v>13000</v>
      </c>
      <c r="X507" s="233">
        <f>T507-W507</f>
        <v>0</v>
      </c>
      <c r="Z507" s="181" t="s">
        <v>1365</v>
      </c>
      <c r="AA507" s="318">
        <v>2069.85</v>
      </c>
      <c r="AB507" s="318">
        <v>91.22</v>
      </c>
      <c r="AC507" s="318">
        <v>10</v>
      </c>
      <c r="AD507" s="318">
        <v>24.3</v>
      </c>
    </row>
    <row r="508" spans="1:35" ht="11.25" customHeight="1" x14ac:dyDescent="0.25">
      <c r="A508" s="181" t="s">
        <v>1370</v>
      </c>
      <c r="B508" s="181" t="s">
        <v>1405</v>
      </c>
      <c r="C508" s="181" t="s">
        <v>1370</v>
      </c>
      <c r="D508" s="327"/>
      <c r="E508" s="100"/>
      <c r="F508" s="100"/>
      <c r="G508" s="297" t="s">
        <v>694</v>
      </c>
      <c r="H508" s="296"/>
      <c r="I508" s="295"/>
      <c r="J508" s="295"/>
      <c r="K508" s="167"/>
      <c r="L508" s="115"/>
      <c r="M508" s="233"/>
      <c r="N508" s="113"/>
      <c r="O508" s="114"/>
      <c r="P508" s="355">
        <v>22043</v>
      </c>
      <c r="Q508" s="368">
        <v>22043</v>
      </c>
      <c r="R508" s="368"/>
      <c r="S508" s="112">
        <f t="shared" ref="S508:S512" si="81">P508-Q508</f>
        <v>0</v>
      </c>
      <c r="T508" s="381">
        <v>22527</v>
      </c>
      <c r="U508" s="404">
        <v>44562</v>
      </c>
      <c r="V508" s="112">
        <f>Q508-T508</f>
        <v>-484</v>
      </c>
      <c r="W508" s="233">
        <v>22043</v>
      </c>
      <c r="X508" s="233">
        <f>T508-W508</f>
        <v>484</v>
      </c>
      <c r="AI508" s="101"/>
    </row>
    <row r="509" spans="1:35" ht="11.25" customHeight="1" x14ac:dyDescent="0.25">
      <c r="A509" s="181" t="s">
        <v>1370</v>
      </c>
      <c r="B509" s="181" t="s">
        <v>1405</v>
      </c>
      <c r="C509" s="181" t="s">
        <v>1370</v>
      </c>
      <c r="D509" s="327"/>
      <c r="E509" s="100"/>
      <c r="F509" s="100"/>
      <c r="G509" s="297" t="s">
        <v>695</v>
      </c>
      <c r="H509" s="296"/>
      <c r="I509" s="295"/>
      <c r="J509" s="295"/>
      <c r="K509" s="167"/>
      <c r="L509" s="115"/>
      <c r="M509" s="233"/>
      <c r="N509" s="113"/>
      <c r="O509" s="114"/>
      <c r="P509" s="355">
        <v>186</v>
      </c>
      <c r="Q509" s="368">
        <v>186</v>
      </c>
      <c r="R509" s="368"/>
      <c r="S509" s="112">
        <f t="shared" si="81"/>
        <v>0</v>
      </c>
      <c r="T509" s="381">
        <v>120</v>
      </c>
      <c r="U509" s="404">
        <v>44562</v>
      </c>
      <c r="V509" s="112">
        <f>Q509-T509</f>
        <v>66</v>
      </c>
      <c r="W509" s="233">
        <v>186</v>
      </c>
      <c r="X509" s="233">
        <f>T509-W509</f>
        <v>-66</v>
      </c>
      <c r="Z509" s="321" t="s">
        <v>1359</v>
      </c>
      <c r="AA509" s="317">
        <f>SUM(AA506:AB507)</f>
        <v>2208.5599999999995</v>
      </c>
    </row>
    <row r="510" spans="1:35" ht="11.25" customHeight="1" x14ac:dyDescent="0.25">
      <c r="A510" s="181" t="s">
        <v>1370</v>
      </c>
      <c r="B510" s="181" t="s">
        <v>1405</v>
      </c>
      <c r="C510" s="181" t="s">
        <v>1370</v>
      </c>
      <c r="D510" s="327"/>
      <c r="E510" s="100"/>
      <c r="F510" s="100"/>
      <c r="G510" s="297" t="s">
        <v>696</v>
      </c>
      <c r="H510" s="296"/>
      <c r="I510" s="295"/>
      <c r="J510" s="295"/>
      <c r="K510" s="167"/>
      <c r="L510" s="115"/>
      <c r="M510" s="233"/>
      <c r="N510" s="113"/>
      <c r="O510" s="114"/>
      <c r="P510" s="355">
        <v>322</v>
      </c>
      <c r="Q510" s="368">
        <v>322</v>
      </c>
      <c r="R510" s="368"/>
      <c r="S510" s="112">
        <f t="shared" si="81"/>
        <v>0</v>
      </c>
      <c r="T510" s="381">
        <v>292</v>
      </c>
      <c r="U510" s="404">
        <v>44562</v>
      </c>
      <c r="V510" s="112">
        <f>Q510-T510</f>
        <v>30</v>
      </c>
      <c r="W510" s="233">
        <v>322</v>
      </c>
      <c r="X510" s="233">
        <f>T510-W510</f>
        <v>-30</v>
      </c>
      <c r="Z510" s="321" t="s">
        <v>1360</v>
      </c>
      <c r="AA510" s="317">
        <f>AA509*12</f>
        <v>26502.719999999994</v>
      </c>
    </row>
    <row r="511" spans="1:35" ht="11.25" customHeight="1" x14ac:dyDescent="0.25">
      <c r="A511" s="181" t="s">
        <v>1370</v>
      </c>
      <c r="B511" s="181" t="s">
        <v>1405</v>
      </c>
      <c r="C511" s="181" t="s">
        <v>1370</v>
      </c>
      <c r="D511" s="327"/>
      <c r="E511" s="100"/>
      <c r="F511" s="100"/>
      <c r="G511" s="297" t="s">
        <v>1133</v>
      </c>
      <c r="H511" s="296"/>
      <c r="I511" s="295"/>
      <c r="J511" s="295"/>
      <c r="K511" s="167"/>
      <c r="L511" s="115"/>
      <c r="M511" s="233"/>
      <c r="N511" s="113"/>
      <c r="O511" s="114"/>
      <c r="P511" s="355">
        <v>16590</v>
      </c>
      <c r="Q511" s="368">
        <v>16590</v>
      </c>
      <c r="R511" s="368"/>
      <c r="S511" s="112">
        <f t="shared" si="81"/>
        <v>0</v>
      </c>
      <c r="T511" s="381">
        <f>('Formula variables'!$D$8)*(SUM(T503:T507))</f>
        <v>16589.713499999998</v>
      </c>
      <c r="U511" s="404">
        <v>44562</v>
      </c>
      <c r="V511" s="112">
        <f>Q511-T511</f>
        <v>0.28650000000197906</v>
      </c>
      <c r="W511" s="233">
        <v>16590</v>
      </c>
      <c r="X511" s="233">
        <f>T511-W511</f>
        <v>-0.28650000000197906</v>
      </c>
      <c r="Z511" s="322" t="s">
        <v>1361</v>
      </c>
      <c r="AA511" s="319">
        <f>0.85*AA510</f>
        <v>22527.311999999994</v>
      </c>
    </row>
    <row r="512" spans="1:35" ht="11.25" customHeight="1" x14ac:dyDescent="0.25">
      <c r="A512" s="181" t="s">
        <v>1370</v>
      </c>
      <c r="B512" s="181" t="s">
        <v>1405</v>
      </c>
      <c r="C512" s="181" t="s">
        <v>1370</v>
      </c>
      <c r="D512" s="327"/>
      <c r="E512" s="100"/>
      <c r="F512" s="100"/>
      <c r="G512" s="297" t="s">
        <v>697</v>
      </c>
      <c r="H512" s="296"/>
      <c r="I512" s="295"/>
      <c r="J512" s="295"/>
      <c r="K512" s="167"/>
      <c r="L512" s="115"/>
      <c r="M512" s="233"/>
      <c r="N512" s="113"/>
      <c r="O512" s="114"/>
      <c r="P512" s="355">
        <v>0</v>
      </c>
      <c r="Q512" s="368">
        <v>0</v>
      </c>
      <c r="R512" s="368"/>
      <c r="S512" s="112">
        <f t="shared" si="81"/>
        <v>0</v>
      </c>
      <c r="T512" s="381">
        <v>0</v>
      </c>
      <c r="U512" s="404">
        <v>44562</v>
      </c>
      <c r="V512" s="112">
        <f>Q512-T512</f>
        <v>0</v>
      </c>
      <c r="W512" s="233">
        <v>0</v>
      </c>
      <c r="X512" s="233">
        <f>T512-W512</f>
        <v>0</v>
      </c>
      <c r="Z512" s="321"/>
    </row>
    <row r="513" spans="1:40" ht="11.25" customHeight="1" x14ac:dyDescent="0.25">
      <c r="A513" s="181" t="s">
        <v>1370</v>
      </c>
      <c r="B513" s="181" t="s">
        <v>1405</v>
      </c>
      <c r="C513" s="181" t="s">
        <v>1370</v>
      </c>
      <c r="D513" s="327"/>
      <c r="E513" s="100"/>
      <c r="F513" s="100"/>
      <c r="G513" s="101" t="s">
        <v>891</v>
      </c>
      <c r="H513" s="100"/>
      <c r="I513" s="168">
        <v>606.16</v>
      </c>
      <c r="J513" s="168">
        <v>213.95</v>
      </c>
      <c r="K513" s="168">
        <v>1362.3</v>
      </c>
      <c r="L513" s="115">
        <v>651.41</v>
      </c>
      <c r="M513" s="233">
        <v>500</v>
      </c>
      <c r="N513" s="113">
        <f t="shared" si="79"/>
        <v>-151.40999999999997</v>
      </c>
      <c r="O513" s="114">
        <f t="shared" si="80"/>
        <v>1.3028199999999999</v>
      </c>
      <c r="P513" s="355">
        <v>600</v>
      </c>
      <c r="Q513" s="368">
        <v>600</v>
      </c>
      <c r="R513" s="368"/>
      <c r="S513" s="112">
        <f t="shared" si="78"/>
        <v>0</v>
      </c>
      <c r="T513" s="381">
        <v>600</v>
      </c>
      <c r="U513" s="402">
        <v>44537</v>
      </c>
      <c r="V513" s="112">
        <f>Q513-T513</f>
        <v>0</v>
      </c>
      <c r="W513" s="233">
        <v>600</v>
      </c>
      <c r="X513" s="233">
        <f>T513-W513</f>
        <v>0</v>
      </c>
      <c r="Z513" s="321" t="s">
        <v>1353</v>
      </c>
      <c r="AA513" s="320">
        <f>12*SUM(AC506:AC507)</f>
        <v>120</v>
      </c>
    </row>
    <row r="514" spans="1:40" ht="11.25" customHeight="1" x14ac:dyDescent="0.25">
      <c r="A514" s="181" t="s">
        <v>1370</v>
      </c>
      <c r="B514" s="181" t="s">
        <v>1405</v>
      </c>
      <c r="C514" s="181" t="s">
        <v>1370</v>
      </c>
      <c r="D514" s="327"/>
      <c r="E514" s="100"/>
      <c r="F514" s="100"/>
      <c r="G514" s="101" t="s">
        <v>892</v>
      </c>
      <c r="H514" s="100"/>
      <c r="I514" s="168">
        <v>1963.75</v>
      </c>
      <c r="J514" s="168">
        <v>100</v>
      </c>
      <c r="K514" s="168">
        <v>0</v>
      </c>
      <c r="L514" s="115">
        <v>329.3</v>
      </c>
      <c r="M514" s="233">
        <v>250</v>
      </c>
      <c r="N514" s="113">
        <f t="shared" si="79"/>
        <v>-79.300000000000011</v>
      </c>
      <c r="O514" s="114">
        <f t="shared" si="80"/>
        <v>1.3172000000000001</v>
      </c>
      <c r="P514" s="355">
        <v>250</v>
      </c>
      <c r="Q514" s="368">
        <v>250</v>
      </c>
      <c r="R514" s="368"/>
      <c r="S514" s="112">
        <f t="shared" si="78"/>
        <v>0</v>
      </c>
      <c r="T514" s="381">
        <v>250</v>
      </c>
      <c r="U514" s="402">
        <v>44537</v>
      </c>
      <c r="V514" s="112">
        <f>Q514-T514</f>
        <v>0</v>
      </c>
      <c r="W514" s="233">
        <v>250</v>
      </c>
      <c r="X514" s="233">
        <f>T514-W514</f>
        <v>0</v>
      </c>
      <c r="Z514" s="321"/>
      <c r="AJ514" s="101"/>
      <c r="AK514" s="101"/>
      <c r="AL514" s="101"/>
    </row>
    <row r="515" spans="1:40" ht="11.25" customHeight="1" x14ac:dyDescent="0.25">
      <c r="A515" s="181" t="s">
        <v>1370</v>
      </c>
      <c r="B515" s="181" t="s">
        <v>1405</v>
      </c>
      <c r="C515" s="181" t="s">
        <v>1370</v>
      </c>
      <c r="D515" s="327"/>
      <c r="E515" s="100"/>
      <c r="F515" s="100"/>
      <c r="G515" s="101" t="s">
        <v>893</v>
      </c>
      <c r="H515" s="100"/>
      <c r="I515" s="168">
        <v>0</v>
      </c>
      <c r="J515" s="168">
        <v>110</v>
      </c>
      <c r="K515" s="168">
        <v>0</v>
      </c>
      <c r="L515" s="115">
        <v>178.95</v>
      </c>
      <c r="M515" s="233">
        <v>200</v>
      </c>
      <c r="N515" s="113">
        <f t="shared" si="79"/>
        <v>21.050000000000011</v>
      </c>
      <c r="O515" s="114">
        <f t="shared" si="80"/>
        <v>0.89474999999999993</v>
      </c>
      <c r="P515" s="355">
        <v>120</v>
      </c>
      <c r="Q515" s="368">
        <v>120</v>
      </c>
      <c r="R515" s="368"/>
      <c r="S515" s="112">
        <f t="shared" si="78"/>
        <v>0</v>
      </c>
      <c r="T515" s="381">
        <v>120</v>
      </c>
      <c r="U515" s="402">
        <v>44537</v>
      </c>
      <c r="V515" s="112">
        <f>Q515-T515</f>
        <v>0</v>
      </c>
      <c r="W515" s="233">
        <v>120</v>
      </c>
      <c r="X515" s="233">
        <f>T515-W515</f>
        <v>0</v>
      </c>
      <c r="Z515" s="321" t="s">
        <v>1362</v>
      </c>
      <c r="AA515" s="320">
        <f>12*SUM(AD506:AD507)</f>
        <v>291.60000000000002</v>
      </c>
      <c r="AJ515" s="101"/>
      <c r="AK515" s="101"/>
      <c r="AL515" s="101"/>
      <c r="AM515" s="101"/>
      <c r="AN515" s="101"/>
    </row>
    <row r="516" spans="1:40" ht="11.25" customHeight="1" x14ac:dyDescent="0.25">
      <c r="A516" s="181" t="s">
        <v>1370</v>
      </c>
      <c r="B516" s="181" t="s">
        <v>1405</v>
      </c>
      <c r="C516" s="181" t="s">
        <v>1370</v>
      </c>
      <c r="D516" s="327"/>
      <c r="E516" s="100"/>
      <c r="F516" s="100"/>
      <c r="G516" s="101" t="s">
        <v>894</v>
      </c>
      <c r="H516" s="100"/>
      <c r="I516" s="168">
        <v>0</v>
      </c>
      <c r="J516" s="168">
        <v>0</v>
      </c>
      <c r="K516" s="168">
        <v>0</v>
      </c>
      <c r="L516" s="115">
        <v>0</v>
      </c>
      <c r="M516" s="233">
        <v>200</v>
      </c>
      <c r="N516" s="113">
        <f t="shared" si="79"/>
        <v>200</v>
      </c>
      <c r="O516" s="114">
        <f t="shared" si="80"/>
        <v>0</v>
      </c>
      <c r="P516" s="355">
        <v>0</v>
      </c>
      <c r="Q516" s="368">
        <v>0</v>
      </c>
      <c r="R516" s="368"/>
      <c r="S516" s="112">
        <f t="shared" si="78"/>
        <v>0</v>
      </c>
      <c r="T516" s="381">
        <v>0</v>
      </c>
      <c r="U516" s="402">
        <v>44537</v>
      </c>
      <c r="V516" s="112">
        <f>Q516-T516</f>
        <v>0</v>
      </c>
      <c r="W516" s="233">
        <v>0</v>
      </c>
      <c r="X516" s="233">
        <f>T516-W516</f>
        <v>0</v>
      </c>
    </row>
    <row r="517" spans="1:40" ht="11.25" customHeight="1" x14ac:dyDescent="0.25">
      <c r="A517" s="181" t="s">
        <v>1370</v>
      </c>
      <c r="B517" s="181" t="s">
        <v>1405</v>
      </c>
      <c r="C517" s="181" t="s">
        <v>1370</v>
      </c>
      <c r="D517" s="327"/>
      <c r="E517" s="100"/>
      <c r="F517" s="100"/>
      <c r="G517" s="101" t="s">
        <v>895</v>
      </c>
      <c r="H517" s="100"/>
      <c r="I517" s="168">
        <v>39.99</v>
      </c>
      <c r="J517" s="168">
        <v>79.989999999999995</v>
      </c>
      <c r="K517" s="168">
        <v>40</v>
      </c>
      <c r="L517" s="115">
        <v>0</v>
      </c>
      <c r="M517" s="233">
        <v>50</v>
      </c>
      <c r="N517" s="113">
        <f t="shared" si="79"/>
        <v>50</v>
      </c>
      <c r="O517" s="114">
        <f t="shared" si="80"/>
        <v>0</v>
      </c>
      <c r="P517" s="355">
        <v>50</v>
      </c>
      <c r="Q517" s="368">
        <v>50</v>
      </c>
      <c r="R517" s="368"/>
      <c r="S517" s="112">
        <f t="shared" si="78"/>
        <v>0</v>
      </c>
      <c r="T517" s="381">
        <v>50</v>
      </c>
      <c r="U517" s="402">
        <v>44537</v>
      </c>
      <c r="V517" s="112">
        <f>Q517-T517</f>
        <v>0</v>
      </c>
      <c r="W517" s="233">
        <v>50</v>
      </c>
      <c r="X517" s="233">
        <f>T517-W517</f>
        <v>0</v>
      </c>
    </row>
    <row r="518" spans="1:40" ht="11.25" customHeight="1" x14ac:dyDescent="0.25">
      <c r="A518" s="181" t="s">
        <v>1370</v>
      </c>
      <c r="B518" s="181" t="s">
        <v>1405</v>
      </c>
      <c r="C518" s="181" t="s">
        <v>1370</v>
      </c>
      <c r="D518" s="327"/>
      <c r="E518" s="100"/>
      <c r="F518" s="100"/>
      <c r="G518" s="101" t="s">
        <v>896</v>
      </c>
      <c r="H518" s="100"/>
      <c r="I518" s="168">
        <v>0</v>
      </c>
      <c r="J518" s="168">
        <v>225</v>
      </c>
      <c r="K518" s="168">
        <v>0</v>
      </c>
      <c r="L518" s="115">
        <v>0</v>
      </c>
      <c r="M518" s="233">
        <v>400</v>
      </c>
      <c r="N518" s="113">
        <f t="shared" si="79"/>
        <v>400</v>
      </c>
      <c r="O518" s="114">
        <f t="shared" si="80"/>
        <v>0</v>
      </c>
      <c r="P518" s="355">
        <v>400</v>
      </c>
      <c r="Q518" s="368">
        <v>400</v>
      </c>
      <c r="R518" s="368"/>
      <c r="S518" s="112">
        <f t="shared" si="78"/>
        <v>0</v>
      </c>
      <c r="T518" s="381">
        <v>400</v>
      </c>
      <c r="U518" s="402">
        <v>44537</v>
      </c>
      <c r="V518" s="112">
        <f>Q518-T518</f>
        <v>0</v>
      </c>
      <c r="W518" s="233">
        <v>400</v>
      </c>
      <c r="X518" s="233">
        <f>T518-W518</f>
        <v>0</v>
      </c>
    </row>
    <row r="519" spans="1:40" ht="11.25" customHeight="1" x14ac:dyDescent="0.25">
      <c r="A519" s="181" t="s">
        <v>1370</v>
      </c>
      <c r="B519" s="181" t="s">
        <v>1405</v>
      </c>
      <c r="C519" s="181" t="s">
        <v>1370</v>
      </c>
      <c r="D519" s="327"/>
      <c r="E519" s="100"/>
      <c r="F519" s="100"/>
      <c r="G519" s="101" t="s">
        <v>1340</v>
      </c>
      <c r="H519" s="100"/>
      <c r="I519" s="168">
        <v>96973</v>
      </c>
      <c r="J519" s="168">
        <v>95140</v>
      </c>
      <c r="K519" s="168">
        <v>10352.89</v>
      </c>
      <c r="L519" s="115">
        <v>13625</v>
      </c>
      <c r="M519" s="233">
        <v>15000</v>
      </c>
      <c r="N519" s="113">
        <f t="shared" si="79"/>
        <v>1375</v>
      </c>
      <c r="O519" s="114">
        <f t="shared" si="80"/>
        <v>0.90833333333333333</v>
      </c>
      <c r="P519" s="355">
        <v>15000</v>
      </c>
      <c r="Q519" s="368">
        <v>15000</v>
      </c>
      <c r="R519" s="368"/>
      <c r="S519" s="112">
        <f t="shared" si="78"/>
        <v>0</v>
      </c>
      <c r="T519" s="381">
        <v>15000</v>
      </c>
      <c r="U519" s="402">
        <v>44537</v>
      </c>
      <c r="V519" s="112">
        <f>Q519-T519</f>
        <v>0</v>
      </c>
      <c r="W519" s="233">
        <v>15000</v>
      </c>
      <c r="X519" s="233">
        <f>T519-W519</f>
        <v>0</v>
      </c>
    </row>
    <row r="520" spans="1:40" ht="11.25" customHeight="1" x14ac:dyDescent="0.25">
      <c r="A520" s="181" t="s">
        <v>1370</v>
      </c>
      <c r="B520" s="181" t="s">
        <v>1405</v>
      </c>
      <c r="C520" s="181" t="s">
        <v>1370</v>
      </c>
      <c r="D520" s="327"/>
      <c r="E520" s="100"/>
      <c r="F520" s="100"/>
      <c r="G520" s="101" t="s">
        <v>897</v>
      </c>
      <c r="H520" s="100"/>
      <c r="I520" s="168">
        <v>0</v>
      </c>
      <c r="J520" s="168">
        <v>0</v>
      </c>
      <c r="K520" s="168">
        <v>0</v>
      </c>
      <c r="L520" s="115">
        <v>1375</v>
      </c>
      <c r="M520" s="233">
        <v>3500</v>
      </c>
      <c r="N520" s="113">
        <f t="shared" si="79"/>
        <v>2125</v>
      </c>
      <c r="O520" s="114">
        <f t="shared" si="80"/>
        <v>0.39285714285714285</v>
      </c>
      <c r="P520" s="355">
        <v>3500</v>
      </c>
      <c r="Q520" s="368">
        <v>3500</v>
      </c>
      <c r="R520" s="368"/>
      <c r="S520" s="112">
        <f t="shared" si="78"/>
        <v>0</v>
      </c>
      <c r="T520" s="381">
        <v>3500</v>
      </c>
      <c r="U520" s="402">
        <v>44537</v>
      </c>
      <c r="V520" s="112">
        <f>Q520-T520</f>
        <v>0</v>
      </c>
      <c r="W520" s="233">
        <v>3500</v>
      </c>
      <c r="X520" s="233">
        <f>T520-W520</f>
        <v>0</v>
      </c>
    </row>
    <row r="521" spans="1:40" ht="11.25" customHeight="1" x14ac:dyDescent="0.25">
      <c r="A521" s="181" t="s">
        <v>1370</v>
      </c>
      <c r="B521" s="181" t="s">
        <v>1405</v>
      </c>
      <c r="C521" s="181" t="s">
        <v>1370</v>
      </c>
      <c r="D521" s="327"/>
      <c r="E521" s="100"/>
      <c r="F521" s="100"/>
      <c r="G521" s="101" t="s">
        <v>898</v>
      </c>
      <c r="H521" s="100"/>
      <c r="I521" s="168">
        <v>4385.05</v>
      </c>
      <c r="J521" s="168">
        <v>5870.4</v>
      </c>
      <c r="K521" s="168">
        <v>6932.42</v>
      </c>
      <c r="L521" s="115">
        <v>14280.76</v>
      </c>
      <c r="M521" s="233">
        <v>10000</v>
      </c>
      <c r="N521" s="113">
        <f t="shared" si="79"/>
        <v>-4280.76</v>
      </c>
      <c r="O521" s="114">
        <f t="shared" si="80"/>
        <v>1.4280760000000001</v>
      </c>
      <c r="P521" s="355">
        <v>14000</v>
      </c>
      <c r="Q521" s="368">
        <v>14000</v>
      </c>
      <c r="R521" s="368"/>
      <c r="S521" s="112">
        <f t="shared" si="78"/>
        <v>0</v>
      </c>
      <c r="T521" s="381">
        <v>14000</v>
      </c>
      <c r="U521" s="402">
        <v>44537</v>
      </c>
      <c r="V521" s="112">
        <f>Q521-T521</f>
        <v>0</v>
      </c>
      <c r="W521" s="233">
        <v>14000</v>
      </c>
      <c r="X521" s="233">
        <f>T521-W521</f>
        <v>0</v>
      </c>
    </row>
    <row r="522" spans="1:40" ht="11.25" customHeight="1" x14ac:dyDescent="0.25">
      <c r="A522" s="181" t="s">
        <v>1370</v>
      </c>
      <c r="B522" s="181" t="s">
        <v>1405</v>
      </c>
      <c r="C522" s="181" t="s">
        <v>1370</v>
      </c>
      <c r="D522" s="327"/>
      <c r="E522" s="100"/>
      <c r="F522" s="100"/>
      <c r="G522" s="101" t="s">
        <v>899</v>
      </c>
      <c r="H522" s="100"/>
      <c r="I522" s="168">
        <v>165174.79999999999</v>
      </c>
      <c r="J522" s="168">
        <v>158705.78</v>
      </c>
      <c r="K522" s="168">
        <v>62657.5</v>
      </c>
      <c r="L522" s="115">
        <v>206380.15</v>
      </c>
      <c r="M522" s="233">
        <v>225000</v>
      </c>
      <c r="N522" s="113">
        <f t="shared" si="79"/>
        <v>18619.850000000006</v>
      </c>
      <c r="O522" s="114">
        <f t="shared" si="80"/>
        <v>0.91724511111111107</v>
      </c>
      <c r="P522" s="355">
        <v>350000</v>
      </c>
      <c r="Q522" s="368">
        <v>350000</v>
      </c>
      <c r="R522" s="368"/>
      <c r="S522" s="112">
        <f t="shared" si="78"/>
        <v>0</v>
      </c>
      <c r="T522" s="381">
        <v>350000</v>
      </c>
      <c r="U522" s="402">
        <v>44537</v>
      </c>
      <c r="V522" s="112">
        <f>Q522-T522</f>
        <v>0</v>
      </c>
      <c r="W522" s="233">
        <v>275000</v>
      </c>
      <c r="X522" s="233">
        <f>T522-W522</f>
        <v>75000</v>
      </c>
    </row>
    <row r="523" spans="1:40" ht="11.25" customHeight="1" x14ac:dyDescent="0.25">
      <c r="A523" s="181" t="s">
        <v>1370</v>
      </c>
      <c r="B523" s="181" t="s">
        <v>1405</v>
      </c>
      <c r="C523" s="181" t="s">
        <v>1370</v>
      </c>
      <c r="D523" s="327"/>
      <c r="E523" s="100"/>
      <c r="F523" s="100"/>
      <c r="G523" s="101" t="s">
        <v>900</v>
      </c>
      <c r="H523" s="100"/>
      <c r="I523" s="168">
        <v>7538</v>
      </c>
      <c r="J523" s="168">
        <v>2765.68</v>
      </c>
      <c r="K523" s="168">
        <v>2866.37</v>
      </c>
      <c r="L523" s="115">
        <v>5496.84</v>
      </c>
      <c r="M523" s="233">
        <v>4500</v>
      </c>
      <c r="N523" s="113">
        <f t="shared" si="79"/>
        <v>-996.84000000000015</v>
      </c>
      <c r="O523" s="114">
        <f t="shared" si="80"/>
        <v>1.2215199999999999</v>
      </c>
      <c r="P523" s="355">
        <v>4500</v>
      </c>
      <c r="Q523" s="368">
        <v>4500</v>
      </c>
      <c r="R523" s="368"/>
      <c r="S523" s="112">
        <f t="shared" si="78"/>
        <v>0</v>
      </c>
      <c r="T523" s="381">
        <v>4500</v>
      </c>
      <c r="U523" s="402">
        <v>44537</v>
      </c>
      <c r="V523" s="112">
        <f>Q523-T523</f>
        <v>0</v>
      </c>
      <c r="W523" s="233">
        <v>4500</v>
      </c>
      <c r="X523" s="233">
        <f>T523-W523</f>
        <v>0</v>
      </c>
    </row>
    <row r="524" spans="1:40" ht="11.25" customHeight="1" x14ac:dyDescent="0.25">
      <c r="A524" s="181" t="s">
        <v>1370</v>
      </c>
      <c r="B524" s="181" t="s">
        <v>1405</v>
      </c>
      <c r="C524" s="181" t="s">
        <v>1370</v>
      </c>
      <c r="D524" s="327"/>
      <c r="E524" s="100"/>
      <c r="F524" s="100"/>
      <c r="G524" s="101" t="s">
        <v>901</v>
      </c>
      <c r="H524" s="100"/>
      <c r="I524" s="168">
        <v>136.47999999999999</v>
      </c>
      <c r="J524" s="168">
        <v>164.22</v>
      </c>
      <c r="K524" s="168">
        <v>1675</v>
      </c>
      <c r="L524" s="115">
        <v>4152.96</v>
      </c>
      <c r="M524" s="233">
        <v>3000</v>
      </c>
      <c r="N524" s="113">
        <f t="shared" si="79"/>
        <v>-1152.96</v>
      </c>
      <c r="O524" s="114">
        <f t="shared" si="80"/>
        <v>1.38432</v>
      </c>
      <c r="P524" s="355">
        <v>3000</v>
      </c>
      <c r="Q524" s="368">
        <v>3000</v>
      </c>
      <c r="R524" s="368"/>
      <c r="S524" s="112">
        <f t="shared" si="78"/>
        <v>0</v>
      </c>
      <c r="T524" s="381">
        <v>3000</v>
      </c>
      <c r="U524" s="402">
        <v>44537</v>
      </c>
      <c r="V524" s="112">
        <f>Q524-T524</f>
        <v>0</v>
      </c>
      <c r="W524" s="233">
        <v>3000</v>
      </c>
      <c r="X524" s="233">
        <f>T524-W524</f>
        <v>0</v>
      </c>
    </row>
    <row r="525" spans="1:40" ht="11.25" customHeight="1" x14ac:dyDescent="0.25">
      <c r="A525" s="181" t="s">
        <v>1370</v>
      </c>
      <c r="B525" s="181" t="s">
        <v>1405</v>
      </c>
      <c r="C525" s="181" t="s">
        <v>1370</v>
      </c>
      <c r="D525" s="327"/>
      <c r="E525" s="100"/>
      <c r="F525" s="100"/>
      <c r="G525" s="101" t="s">
        <v>1270</v>
      </c>
      <c r="H525" s="100"/>
      <c r="I525" s="168">
        <v>55850.57</v>
      </c>
      <c r="J525" s="168">
        <v>47303.05</v>
      </c>
      <c r="K525" s="168">
        <v>162961.57</v>
      </c>
      <c r="L525" s="115">
        <v>8256.89</v>
      </c>
      <c r="M525" s="233">
        <v>4000</v>
      </c>
      <c r="N525" s="113">
        <f t="shared" si="79"/>
        <v>-4256.8899999999994</v>
      </c>
      <c r="O525" s="114">
        <f t="shared" si="80"/>
        <v>2.0642225000000001</v>
      </c>
      <c r="P525" s="355">
        <v>5000</v>
      </c>
      <c r="Q525" s="368">
        <v>5000</v>
      </c>
      <c r="R525" s="368"/>
      <c r="S525" s="112">
        <f t="shared" si="78"/>
        <v>0</v>
      </c>
      <c r="T525" s="381">
        <v>5000</v>
      </c>
      <c r="U525" s="402">
        <v>44537</v>
      </c>
      <c r="V525" s="112">
        <f>Q525-T525</f>
        <v>0</v>
      </c>
      <c r="W525" s="233">
        <v>5000</v>
      </c>
      <c r="X525" s="233">
        <f>T525-W525</f>
        <v>0</v>
      </c>
    </row>
    <row r="526" spans="1:40" ht="11.25" customHeight="1" x14ac:dyDescent="0.25">
      <c r="A526" s="181" t="s">
        <v>1370</v>
      </c>
      <c r="B526" s="181" t="s">
        <v>1405</v>
      </c>
      <c r="C526" s="181" t="s">
        <v>1370</v>
      </c>
      <c r="D526" s="327"/>
      <c r="E526" s="100"/>
      <c r="F526" s="100"/>
      <c r="G526" s="101" t="s">
        <v>1269</v>
      </c>
      <c r="H526" s="100"/>
      <c r="I526" s="168"/>
      <c r="J526" s="168"/>
      <c r="K526" s="168">
        <v>0</v>
      </c>
      <c r="L526" s="115">
        <v>28410.31</v>
      </c>
      <c r="M526" s="233">
        <v>25395</v>
      </c>
      <c r="N526" s="113">
        <f t="shared" si="79"/>
        <v>-3015.3100000000013</v>
      </c>
      <c r="O526" s="114">
        <f t="shared" si="80"/>
        <v>1.118736365426265</v>
      </c>
      <c r="P526" s="355">
        <v>31467</v>
      </c>
      <c r="Q526" s="368">
        <v>31467</v>
      </c>
      <c r="R526" s="368"/>
      <c r="S526" s="112">
        <f t="shared" si="78"/>
        <v>0</v>
      </c>
      <c r="T526" s="381">
        <v>31467</v>
      </c>
      <c r="U526" s="402">
        <v>44537</v>
      </c>
      <c r="V526" s="112">
        <f>Q526-T526</f>
        <v>0</v>
      </c>
      <c r="W526" s="233">
        <v>31467</v>
      </c>
      <c r="X526" s="233">
        <f>T526-W526</f>
        <v>0</v>
      </c>
    </row>
    <row r="527" spans="1:40" ht="11.25" customHeight="1" x14ac:dyDescent="0.25">
      <c r="A527" s="181" t="s">
        <v>1370</v>
      </c>
      <c r="B527" s="181" t="s">
        <v>1405</v>
      </c>
      <c r="C527" s="181" t="s">
        <v>1370</v>
      </c>
      <c r="D527" s="327"/>
      <c r="E527" s="100"/>
      <c r="F527" s="100"/>
      <c r="G527" s="101" t="s">
        <v>1149</v>
      </c>
      <c r="H527" s="100"/>
      <c r="I527" s="168">
        <v>1373.47</v>
      </c>
      <c r="J527" s="168">
        <v>31.61</v>
      </c>
      <c r="K527" s="168">
        <v>2060.0500000000002</v>
      </c>
      <c r="L527" s="115">
        <v>4124.55</v>
      </c>
      <c r="M527" s="233">
        <v>5000</v>
      </c>
      <c r="N527" s="113">
        <f t="shared" si="79"/>
        <v>875.44999999999982</v>
      </c>
      <c r="O527" s="114">
        <f t="shared" si="80"/>
        <v>0.82491000000000003</v>
      </c>
      <c r="P527" s="355">
        <v>5000</v>
      </c>
      <c r="Q527" s="368">
        <v>5000</v>
      </c>
      <c r="R527" s="368"/>
      <c r="S527" s="112">
        <f t="shared" si="78"/>
        <v>0</v>
      </c>
      <c r="T527" s="381">
        <v>5000</v>
      </c>
      <c r="U527" s="402">
        <v>44537</v>
      </c>
      <c r="V527" s="112">
        <f>Q527-T527</f>
        <v>0</v>
      </c>
      <c r="W527" s="233">
        <v>5000</v>
      </c>
      <c r="X527" s="233">
        <f>T527-W527</f>
        <v>0</v>
      </c>
    </row>
    <row r="528" spans="1:40" ht="11.25" customHeight="1" x14ac:dyDescent="0.25">
      <c r="A528" s="181" t="s">
        <v>1370</v>
      </c>
      <c r="B528" s="181" t="s">
        <v>1405</v>
      </c>
      <c r="C528" s="181" t="s">
        <v>1370</v>
      </c>
      <c r="D528" s="327"/>
      <c r="E528" s="100"/>
      <c r="F528" s="100"/>
      <c r="G528" s="101" t="s">
        <v>902</v>
      </c>
      <c r="H528" s="100"/>
      <c r="I528" s="168">
        <v>520.74</v>
      </c>
      <c r="J528" s="168">
        <v>466.5</v>
      </c>
      <c r="K528" s="168">
        <v>47.51</v>
      </c>
      <c r="L528" s="115">
        <v>253.65</v>
      </c>
      <c r="M528" s="233">
        <v>450</v>
      </c>
      <c r="N528" s="113">
        <f t="shared" si="79"/>
        <v>196.35</v>
      </c>
      <c r="O528" s="114">
        <f t="shared" si="80"/>
        <v>0.56366666666666665</v>
      </c>
      <c r="P528" s="355">
        <v>350</v>
      </c>
      <c r="Q528" s="368">
        <v>350</v>
      </c>
      <c r="R528" s="368"/>
      <c r="S528" s="112">
        <f t="shared" si="78"/>
        <v>0</v>
      </c>
      <c r="T528" s="381">
        <v>350</v>
      </c>
      <c r="U528" s="402">
        <v>44537</v>
      </c>
      <c r="V528" s="112">
        <f>Q528-T528</f>
        <v>0</v>
      </c>
      <c r="W528" s="233">
        <v>350</v>
      </c>
      <c r="X528" s="233">
        <f>T528-W528</f>
        <v>0</v>
      </c>
    </row>
    <row r="529" spans="1:43" ht="11.25" customHeight="1" x14ac:dyDescent="0.25">
      <c r="A529" s="181" t="s">
        <v>1370</v>
      </c>
      <c r="B529" s="181" t="s">
        <v>1405</v>
      </c>
      <c r="C529" s="181" t="s">
        <v>1370</v>
      </c>
      <c r="D529" s="327"/>
      <c r="E529" s="100"/>
      <c r="F529" s="100"/>
      <c r="G529" s="101" t="s">
        <v>903</v>
      </c>
      <c r="H529" s="100"/>
      <c r="I529" s="168">
        <v>2433.71</v>
      </c>
      <c r="J529" s="168">
        <v>2186.73</v>
      </c>
      <c r="K529" s="168">
        <v>2987.41</v>
      </c>
      <c r="L529" s="115">
        <v>8124.74</v>
      </c>
      <c r="M529" s="233">
        <v>6000</v>
      </c>
      <c r="N529" s="113">
        <f t="shared" si="67"/>
        <v>-2124.7399999999998</v>
      </c>
      <c r="O529" s="114">
        <f t="shared" si="68"/>
        <v>1.3541233333333333</v>
      </c>
      <c r="P529" s="355">
        <v>10000</v>
      </c>
      <c r="Q529" s="368">
        <v>10000</v>
      </c>
      <c r="R529" s="368"/>
      <c r="S529" s="112">
        <f t="shared" si="78"/>
        <v>0</v>
      </c>
      <c r="T529" s="381">
        <v>10000</v>
      </c>
      <c r="U529" s="402">
        <v>44537</v>
      </c>
      <c r="V529" s="112">
        <f>Q529-T529</f>
        <v>0</v>
      </c>
      <c r="W529" s="233">
        <v>10000</v>
      </c>
      <c r="X529" s="233">
        <f>T529-W529</f>
        <v>0</v>
      </c>
    </row>
    <row r="530" spans="1:43" ht="11.25" customHeight="1" x14ac:dyDescent="0.25">
      <c r="A530" s="181" t="s">
        <v>1370</v>
      </c>
      <c r="B530" s="181" t="s">
        <v>1405</v>
      </c>
      <c r="C530" s="181" t="s">
        <v>1370</v>
      </c>
      <c r="D530" s="327"/>
      <c r="E530" s="100"/>
      <c r="F530" s="100"/>
      <c r="G530" s="101" t="s">
        <v>904</v>
      </c>
      <c r="H530" s="100"/>
      <c r="I530" s="168">
        <v>2483.3000000000002</v>
      </c>
      <c r="J530" s="168">
        <v>3317.75</v>
      </c>
      <c r="K530" s="168">
        <v>5621.07</v>
      </c>
      <c r="L530" s="115">
        <v>4976.8500000000004</v>
      </c>
      <c r="M530" s="233">
        <v>3300</v>
      </c>
      <c r="N530" s="113">
        <f t="shared" ref="N530:N605" si="82">M530-L530</f>
        <v>-1676.8500000000004</v>
      </c>
      <c r="O530" s="114">
        <f t="shared" ref="O530:O605" si="83">IF((M530=0),"---",(L530/M530))</f>
        <v>1.5081363636363638</v>
      </c>
      <c r="P530" s="355">
        <v>4000</v>
      </c>
      <c r="Q530" s="368">
        <v>4000</v>
      </c>
      <c r="R530" s="368"/>
      <c r="S530" s="112">
        <f t="shared" si="78"/>
        <v>0</v>
      </c>
      <c r="T530" s="381">
        <v>4000</v>
      </c>
      <c r="U530" s="402">
        <v>44537</v>
      </c>
      <c r="V530" s="112">
        <f>Q530-T530</f>
        <v>0</v>
      </c>
      <c r="W530" s="233">
        <v>4000</v>
      </c>
      <c r="X530" s="233">
        <f>T530-W530</f>
        <v>0</v>
      </c>
    </row>
    <row r="531" spans="1:43" ht="11.25" customHeight="1" x14ac:dyDescent="0.25">
      <c r="A531" s="181" t="s">
        <v>1370</v>
      </c>
      <c r="B531" s="181" t="s">
        <v>1405</v>
      </c>
      <c r="C531" s="181" t="s">
        <v>1370</v>
      </c>
      <c r="D531" s="327"/>
      <c r="E531" s="100"/>
      <c r="F531" s="100"/>
      <c r="G531" s="101" t="s">
        <v>905</v>
      </c>
      <c r="H531" s="100"/>
      <c r="I531" s="168">
        <v>2794.6</v>
      </c>
      <c r="J531" s="168">
        <v>7102.25</v>
      </c>
      <c r="K531" s="168">
        <v>5598.2</v>
      </c>
      <c r="L531" s="115">
        <v>628.48</v>
      </c>
      <c r="M531" s="233">
        <v>2000</v>
      </c>
      <c r="N531" s="113">
        <f t="shared" si="82"/>
        <v>1371.52</v>
      </c>
      <c r="O531" s="114">
        <f t="shared" si="83"/>
        <v>0.31424000000000002</v>
      </c>
      <c r="P531" s="355">
        <v>2000</v>
      </c>
      <c r="Q531" s="368">
        <v>2000</v>
      </c>
      <c r="R531" s="368"/>
      <c r="S531" s="112">
        <f t="shared" si="78"/>
        <v>0</v>
      </c>
      <c r="T531" s="381">
        <v>2000</v>
      </c>
      <c r="U531" s="402">
        <v>44537</v>
      </c>
      <c r="V531" s="112">
        <f>Q531-T531</f>
        <v>0</v>
      </c>
      <c r="W531" s="233">
        <v>2000</v>
      </c>
      <c r="X531" s="233">
        <f>T531-W531</f>
        <v>0</v>
      </c>
    </row>
    <row r="532" spans="1:43" ht="11.25" customHeight="1" x14ac:dyDescent="0.25">
      <c r="A532" s="181" t="s">
        <v>1370</v>
      </c>
      <c r="B532" s="181" t="s">
        <v>1405</v>
      </c>
      <c r="C532" s="181" t="s">
        <v>1370</v>
      </c>
      <c r="D532" s="327"/>
      <c r="E532" s="100"/>
      <c r="F532" s="100"/>
      <c r="G532" s="101" t="s">
        <v>906</v>
      </c>
      <c r="H532" s="100"/>
      <c r="I532" s="168">
        <v>1084.0999999999999</v>
      </c>
      <c r="J532" s="168">
        <v>1455.99</v>
      </c>
      <c r="K532" s="168">
        <v>3102.98</v>
      </c>
      <c r="L532" s="115">
        <v>1733.13</v>
      </c>
      <c r="M532" s="233">
        <v>2000</v>
      </c>
      <c r="N532" s="113">
        <f t="shared" si="82"/>
        <v>266.86999999999989</v>
      </c>
      <c r="O532" s="114">
        <f t="shared" si="83"/>
        <v>0.86656500000000003</v>
      </c>
      <c r="P532" s="355">
        <v>2000</v>
      </c>
      <c r="Q532" s="368">
        <v>2000</v>
      </c>
      <c r="R532" s="368"/>
      <c r="S532" s="112">
        <f t="shared" si="78"/>
        <v>0</v>
      </c>
      <c r="T532" s="381">
        <v>2000</v>
      </c>
      <c r="U532" s="402">
        <v>44537</v>
      </c>
      <c r="V532" s="112">
        <f>Q532-T532</f>
        <v>0</v>
      </c>
      <c r="W532" s="233">
        <v>2000</v>
      </c>
      <c r="X532" s="233">
        <f>T532-W532</f>
        <v>0</v>
      </c>
    </row>
    <row r="533" spans="1:43" ht="11.25" customHeight="1" x14ac:dyDescent="0.25">
      <c r="A533" s="181" t="s">
        <v>1370</v>
      </c>
      <c r="B533" s="181" t="s">
        <v>1405</v>
      </c>
      <c r="C533" s="181" t="s">
        <v>1370</v>
      </c>
      <c r="D533" s="327"/>
      <c r="E533" s="100"/>
      <c r="G533" s="101" t="s">
        <v>907</v>
      </c>
      <c r="I533" s="168"/>
      <c r="J533" s="168">
        <v>35000</v>
      </c>
      <c r="K533" s="168">
        <v>0</v>
      </c>
      <c r="L533" s="115">
        <v>0</v>
      </c>
      <c r="M533" s="233">
        <v>0</v>
      </c>
      <c r="N533" s="259">
        <f t="shared" si="82"/>
        <v>0</v>
      </c>
      <c r="O533" s="260" t="str">
        <f t="shared" si="83"/>
        <v>---</v>
      </c>
      <c r="P533" s="355">
        <v>0</v>
      </c>
      <c r="Q533" s="368">
        <v>0</v>
      </c>
      <c r="R533" s="368"/>
      <c r="S533" s="112">
        <f>P533-Q533</f>
        <v>0</v>
      </c>
      <c r="T533" s="381">
        <v>0</v>
      </c>
      <c r="U533" s="402">
        <v>44537</v>
      </c>
      <c r="V533" s="112">
        <f>Q533-T533</f>
        <v>0</v>
      </c>
      <c r="W533" s="233">
        <v>0</v>
      </c>
      <c r="X533" s="233">
        <f>T533-W533</f>
        <v>0</v>
      </c>
    </row>
    <row r="534" spans="1:43" ht="11.25" customHeight="1" x14ac:dyDescent="0.25">
      <c r="A534" s="181" t="s">
        <v>1394</v>
      </c>
      <c r="B534" s="181" t="s">
        <v>1405</v>
      </c>
      <c r="C534" s="181" t="s">
        <v>1371</v>
      </c>
      <c r="D534" s="327"/>
      <c r="E534" s="100"/>
      <c r="F534" s="100" t="s">
        <v>908</v>
      </c>
      <c r="G534" s="100"/>
      <c r="H534" s="100"/>
      <c r="I534" s="165">
        <f>SUM(I502:I533)</f>
        <v>407784.96999999991</v>
      </c>
      <c r="J534" s="165">
        <f>SUM(J502:J533)</f>
        <v>444692.97999999992</v>
      </c>
      <c r="K534" s="165">
        <f>SUM(K502:K533)</f>
        <v>429790.14</v>
      </c>
      <c r="L534" s="106">
        <f>SUM(L502:L533)</f>
        <v>502845.80000000005</v>
      </c>
      <c r="M534" s="107">
        <f>SUM(M502:M533)</f>
        <v>519674</v>
      </c>
      <c r="N534" s="257">
        <f t="shared" si="82"/>
        <v>16828.199999999953</v>
      </c>
      <c r="O534" s="258">
        <f t="shared" si="83"/>
        <v>0.96761777575941854</v>
      </c>
      <c r="P534" s="356">
        <f>SUM(P501:P533)</f>
        <v>707237</v>
      </c>
      <c r="Q534" s="369">
        <f>SUM(Q501:Q533)</f>
        <v>707237</v>
      </c>
      <c r="R534" s="138"/>
      <c r="S534" s="107">
        <f>P534-Q534</f>
        <v>0</v>
      </c>
      <c r="T534" s="382">
        <f>SUM(T501:T533)</f>
        <v>707624.71350000007</v>
      </c>
      <c r="U534" s="404">
        <v>44562</v>
      </c>
      <c r="V534" s="107">
        <f>Q534-T534</f>
        <v>-387.71350000007078</v>
      </c>
      <c r="W534" s="107">
        <f>SUM(W501:W533)</f>
        <v>632237</v>
      </c>
      <c r="X534" s="107">
        <f>T534-W534</f>
        <v>75387.713500000071</v>
      </c>
    </row>
    <row r="535" spans="1:43" ht="11.25" customHeight="1" x14ac:dyDescent="0.25">
      <c r="A535" s="181" t="s">
        <v>1370</v>
      </c>
      <c r="B535" s="181" t="s">
        <v>1405</v>
      </c>
      <c r="C535" s="181" t="s">
        <v>1370</v>
      </c>
      <c r="D535" s="327"/>
      <c r="E535" s="100"/>
      <c r="F535" s="101" t="s">
        <v>909</v>
      </c>
      <c r="I535" s="167"/>
      <c r="J535" s="167"/>
      <c r="K535" s="167"/>
      <c r="L535" s="111"/>
      <c r="M535" s="112"/>
      <c r="N535" s="113"/>
      <c r="O535" s="114"/>
      <c r="P535" s="130"/>
      <c r="Q535" s="138"/>
      <c r="R535" s="138"/>
      <c r="S535" s="112"/>
      <c r="T535" s="144"/>
      <c r="U535" s="402">
        <v>44537</v>
      </c>
      <c r="V535" s="112"/>
      <c r="W535" s="112"/>
      <c r="X535" s="112"/>
    </row>
    <row r="536" spans="1:43" s="101" customFormat="1" ht="11.25" customHeight="1" x14ac:dyDescent="0.25">
      <c r="A536" s="181" t="s">
        <v>1370</v>
      </c>
      <c r="B536" s="181" t="s">
        <v>1405</v>
      </c>
      <c r="C536" s="181" t="s">
        <v>1370</v>
      </c>
      <c r="D536" s="327"/>
      <c r="F536" s="100"/>
      <c r="G536" s="101" t="s">
        <v>910</v>
      </c>
      <c r="H536" s="100"/>
      <c r="I536" s="167"/>
      <c r="J536" s="167"/>
      <c r="K536" s="167">
        <v>0</v>
      </c>
      <c r="L536" s="111">
        <v>0</v>
      </c>
      <c r="M536" s="112">
        <v>0</v>
      </c>
      <c r="N536" s="113">
        <f t="shared" si="82"/>
        <v>0</v>
      </c>
      <c r="O536" s="114" t="str">
        <f t="shared" si="83"/>
        <v>---</v>
      </c>
      <c r="P536" s="130">
        <v>426</v>
      </c>
      <c r="Q536" s="138">
        <v>426</v>
      </c>
      <c r="R536" s="138"/>
      <c r="S536" s="112">
        <f t="shared" ref="S536:S546" si="84">P536-Q536</f>
        <v>0</v>
      </c>
      <c r="T536" s="144">
        <v>426</v>
      </c>
      <c r="U536" s="402">
        <v>44537</v>
      </c>
      <c r="V536" s="112">
        <f>Q536-T536</f>
        <v>0</v>
      </c>
      <c r="W536" s="112">
        <v>426</v>
      </c>
      <c r="X536" s="112">
        <f>T536-W536</f>
        <v>0</v>
      </c>
      <c r="Y536" s="291"/>
      <c r="AE536" s="100"/>
      <c r="AF536" s="181"/>
      <c r="AG536" s="181"/>
      <c r="AH536" s="100"/>
      <c r="AJ536" s="100"/>
      <c r="AK536" s="100"/>
      <c r="AL536" s="100"/>
      <c r="AM536" s="100"/>
      <c r="AN536" s="100"/>
      <c r="AO536" s="100"/>
      <c r="AP536" s="100"/>
      <c r="AQ536" s="100"/>
    </row>
    <row r="537" spans="1:43" ht="11.25" customHeight="1" x14ac:dyDescent="0.25">
      <c r="A537" s="181" t="s">
        <v>1370</v>
      </c>
      <c r="B537" s="181" t="s">
        <v>1405</v>
      </c>
      <c r="C537" s="181" t="s">
        <v>1370</v>
      </c>
      <c r="D537" s="327"/>
      <c r="E537" s="100"/>
      <c r="F537" s="100"/>
      <c r="G537" s="297" t="s">
        <v>694</v>
      </c>
      <c r="H537" s="296"/>
      <c r="I537" s="295"/>
      <c r="J537" s="295"/>
      <c r="K537" s="167"/>
      <c r="L537" s="115"/>
      <c r="M537" s="233"/>
      <c r="N537" s="113"/>
      <c r="O537" s="114"/>
      <c r="P537" s="355">
        <v>0</v>
      </c>
      <c r="Q537" s="368">
        <v>0</v>
      </c>
      <c r="R537" s="368"/>
      <c r="S537" s="112">
        <f t="shared" ref="S537:S541" si="85">P537-Q537</f>
        <v>0</v>
      </c>
      <c r="T537" s="381">
        <v>0</v>
      </c>
      <c r="U537" s="402">
        <v>44537</v>
      </c>
      <c r="V537" s="112">
        <f>Q537-T537</f>
        <v>0</v>
      </c>
      <c r="W537" s="233">
        <v>0</v>
      </c>
      <c r="X537" s="233">
        <f>T537-W537</f>
        <v>0</v>
      </c>
      <c r="Z537" s="100"/>
      <c r="AA537" s="100"/>
      <c r="AB537" s="100"/>
      <c r="AE537" s="318"/>
    </row>
    <row r="538" spans="1:43" ht="11.25" customHeight="1" x14ac:dyDescent="0.25">
      <c r="A538" s="181" t="s">
        <v>1370</v>
      </c>
      <c r="B538" s="181" t="s">
        <v>1405</v>
      </c>
      <c r="C538" s="181" t="s">
        <v>1370</v>
      </c>
      <c r="D538" s="327"/>
      <c r="E538" s="100"/>
      <c r="F538" s="100"/>
      <c r="G538" s="297" t="s">
        <v>695</v>
      </c>
      <c r="H538" s="296"/>
      <c r="I538" s="295"/>
      <c r="J538" s="295"/>
      <c r="K538" s="167"/>
      <c r="L538" s="115"/>
      <c r="M538" s="233"/>
      <c r="N538" s="113"/>
      <c r="O538" s="114"/>
      <c r="P538" s="355">
        <v>0</v>
      </c>
      <c r="Q538" s="368">
        <v>0</v>
      </c>
      <c r="R538" s="368"/>
      <c r="S538" s="112">
        <f t="shared" si="85"/>
        <v>0</v>
      </c>
      <c r="T538" s="381">
        <v>0</v>
      </c>
      <c r="U538" s="402">
        <v>44537</v>
      </c>
      <c r="V538" s="112">
        <f>Q538-T538</f>
        <v>0</v>
      </c>
      <c r="W538" s="233">
        <v>0</v>
      </c>
      <c r="X538" s="233">
        <f>T538-W538</f>
        <v>0</v>
      </c>
      <c r="Z538" s="100"/>
      <c r="AA538" s="100"/>
      <c r="AB538" s="100"/>
    </row>
    <row r="539" spans="1:43" ht="11.25" customHeight="1" x14ac:dyDescent="0.25">
      <c r="A539" s="181" t="s">
        <v>1370</v>
      </c>
      <c r="B539" s="181" t="s">
        <v>1405</v>
      </c>
      <c r="C539" s="181" t="s">
        <v>1370</v>
      </c>
      <c r="D539" s="327"/>
      <c r="E539" s="100"/>
      <c r="F539" s="100"/>
      <c r="G539" s="297" t="s">
        <v>696</v>
      </c>
      <c r="H539" s="296"/>
      <c r="I539" s="295"/>
      <c r="J539" s="295"/>
      <c r="K539" s="167"/>
      <c r="L539" s="115"/>
      <c r="M539" s="233"/>
      <c r="N539" s="113"/>
      <c r="O539" s="114"/>
      <c r="P539" s="355">
        <v>0</v>
      </c>
      <c r="Q539" s="368">
        <v>0</v>
      </c>
      <c r="R539" s="368"/>
      <c r="S539" s="112">
        <f t="shared" si="85"/>
        <v>0</v>
      </c>
      <c r="T539" s="381">
        <v>0</v>
      </c>
      <c r="U539" s="402">
        <v>44537</v>
      </c>
      <c r="V539" s="112">
        <f>Q539-T539</f>
        <v>0</v>
      </c>
      <c r="W539" s="233">
        <v>0</v>
      </c>
      <c r="X539" s="233">
        <f>T539-W539</f>
        <v>0</v>
      </c>
      <c r="Z539" s="100"/>
      <c r="AA539" s="100"/>
      <c r="AB539" s="100"/>
    </row>
    <row r="540" spans="1:43" ht="11.25" customHeight="1" x14ac:dyDescent="0.25">
      <c r="A540" s="181" t="s">
        <v>1370</v>
      </c>
      <c r="B540" s="181" t="s">
        <v>1405</v>
      </c>
      <c r="C540" s="181" t="s">
        <v>1370</v>
      </c>
      <c r="D540" s="327"/>
      <c r="E540" s="100"/>
      <c r="F540" s="100"/>
      <c r="G540" s="297" t="s">
        <v>1133</v>
      </c>
      <c r="H540" s="296"/>
      <c r="I540" s="295"/>
      <c r="J540" s="295"/>
      <c r="K540" s="167"/>
      <c r="L540" s="115"/>
      <c r="M540" s="233"/>
      <c r="N540" s="113"/>
      <c r="O540" s="114"/>
      <c r="P540" s="355">
        <f>('Formula variables'!$D$8)*(SUM(P536))</f>
        <v>32.588999999999999</v>
      </c>
      <c r="Q540" s="368">
        <f>('Formula variables'!$D$8)*(SUM(Q536))</f>
        <v>32.588999999999999</v>
      </c>
      <c r="R540" s="368"/>
      <c r="S540" s="112">
        <f t="shared" si="85"/>
        <v>0</v>
      </c>
      <c r="T540" s="381">
        <f>('Formula variables'!$D$8)*(SUM(T536))</f>
        <v>32.588999999999999</v>
      </c>
      <c r="U540" s="402">
        <v>44537</v>
      </c>
      <c r="V540" s="112">
        <f>Q540-T540</f>
        <v>0</v>
      </c>
      <c r="W540" s="233">
        <f>('Formula variables'!$D$8)*(SUM(W536))</f>
        <v>32.588999999999999</v>
      </c>
      <c r="X540" s="233">
        <f>T540-W540</f>
        <v>0</v>
      </c>
      <c r="Z540" s="100"/>
      <c r="AA540" s="100"/>
      <c r="AB540" s="100"/>
    </row>
    <row r="541" spans="1:43" ht="11.25" customHeight="1" x14ac:dyDescent="0.25">
      <c r="A541" s="181" t="s">
        <v>1370</v>
      </c>
      <c r="B541" s="181" t="s">
        <v>1405</v>
      </c>
      <c r="C541" s="181" t="s">
        <v>1370</v>
      </c>
      <c r="D541" s="327"/>
      <c r="E541" s="100"/>
      <c r="F541" s="100"/>
      <c r="G541" s="297" t="s">
        <v>697</v>
      </c>
      <c r="H541" s="296"/>
      <c r="I541" s="295"/>
      <c r="J541" s="295"/>
      <c r="K541" s="167"/>
      <c r="L541" s="115"/>
      <c r="M541" s="233"/>
      <c r="N541" s="113"/>
      <c r="O541" s="114"/>
      <c r="P541" s="355">
        <v>0</v>
      </c>
      <c r="Q541" s="368">
        <v>0</v>
      </c>
      <c r="R541" s="368"/>
      <c r="S541" s="112">
        <f t="shared" si="85"/>
        <v>0</v>
      </c>
      <c r="T541" s="381">
        <v>0</v>
      </c>
      <c r="U541" s="402">
        <v>44537</v>
      </c>
      <c r="V541" s="112">
        <f>Q541-T541</f>
        <v>0</v>
      </c>
      <c r="W541" s="233">
        <v>0</v>
      </c>
      <c r="X541" s="233">
        <f>T541-W541</f>
        <v>0</v>
      </c>
      <c r="Z541" s="100"/>
      <c r="AA541" s="100"/>
      <c r="AB541" s="100"/>
    </row>
    <row r="542" spans="1:43" s="101" customFormat="1" ht="11.25" customHeight="1" x14ac:dyDescent="0.25">
      <c r="A542" s="181" t="s">
        <v>1370</v>
      </c>
      <c r="B542" s="181" t="s">
        <v>1405</v>
      </c>
      <c r="C542" s="181" t="s">
        <v>1370</v>
      </c>
      <c r="D542" s="327"/>
      <c r="E542" s="100"/>
      <c r="F542" s="100"/>
      <c r="G542" s="101" t="s">
        <v>911</v>
      </c>
      <c r="H542" s="100"/>
      <c r="I542" s="168">
        <v>0</v>
      </c>
      <c r="J542" s="168">
        <v>0</v>
      </c>
      <c r="K542" s="168">
        <v>0</v>
      </c>
      <c r="L542" s="111">
        <v>0</v>
      </c>
      <c r="M542" s="112">
        <v>250</v>
      </c>
      <c r="N542" s="113">
        <f t="shared" si="82"/>
        <v>250</v>
      </c>
      <c r="O542" s="114">
        <f t="shared" si="83"/>
        <v>0</v>
      </c>
      <c r="P542" s="130">
        <v>0</v>
      </c>
      <c r="Q542" s="138">
        <v>0</v>
      </c>
      <c r="R542" s="138"/>
      <c r="S542" s="112">
        <f t="shared" si="84"/>
        <v>0</v>
      </c>
      <c r="T542" s="144">
        <v>0</v>
      </c>
      <c r="U542" s="402">
        <v>44537</v>
      </c>
      <c r="V542" s="112">
        <f>Q542-T542</f>
        <v>0</v>
      </c>
      <c r="W542" s="112">
        <v>0</v>
      </c>
      <c r="X542" s="112">
        <f>T542-W542</f>
        <v>0</v>
      </c>
      <c r="Y542" s="291"/>
      <c r="Z542" s="181"/>
      <c r="AA542" s="181"/>
      <c r="AB542" s="181"/>
      <c r="AC542" s="100"/>
      <c r="AD542" s="100"/>
      <c r="AF542" s="181"/>
      <c r="AG542" s="181"/>
      <c r="AH542" s="100"/>
      <c r="AI542" s="100"/>
      <c r="AJ542" s="100"/>
      <c r="AK542" s="100"/>
      <c r="AL542" s="100"/>
    </row>
    <row r="543" spans="1:43" ht="11.25" customHeight="1" x14ac:dyDescent="0.25">
      <c r="A543" s="181" t="s">
        <v>1370</v>
      </c>
      <c r="B543" s="181" t="s">
        <v>1405</v>
      </c>
      <c r="C543" s="181" t="s">
        <v>1370</v>
      </c>
      <c r="D543" s="327"/>
      <c r="F543" s="100"/>
      <c r="G543" s="101" t="s">
        <v>912</v>
      </c>
      <c r="H543" s="100"/>
      <c r="I543" s="168">
        <v>0</v>
      </c>
      <c r="J543" s="168">
        <v>22.28</v>
      </c>
      <c r="K543" s="168">
        <v>0</v>
      </c>
      <c r="L543" s="111">
        <v>0</v>
      </c>
      <c r="M543" s="112">
        <v>200</v>
      </c>
      <c r="N543" s="113">
        <f t="shared" si="82"/>
        <v>200</v>
      </c>
      <c r="O543" s="114">
        <f t="shared" si="83"/>
        <v>0</v>
      </c>
      <c r="P543" s="130">
        <v>0</v>
      </c>
      <c r="Q543" s="138">
        <v>0</v>
      </c>
      <c r="R543" s="138"/>
      <c r="S543" s="112">
        <f t="shared" si="84"/>
        <v>0</v>
      </c>
      <c r="T543" s="144">
        <v>0</v>
      </c>
      <c r="U543" s="402">
        <v>44537</v>
      </c>
      <c r="V543" s="112">
        <f>Q543-T543</f>
        <v>0</v>
      </c>
      <c r="W543" s="112">
        <v>0</v>
      </c>
      <c r="X543" s="112">
        <f>T543-W543</f>
        <v>0</v>
      </c>
      <c r="Z543" s="101"/>
      <c r="AA543" s="101"/>
      <c r="AB543" s="101"/>
      <c r="AC543" s="101"/>
      <c r="AD543" s="101"/>
      <c r="AO543" s="101"/>
      <c r="AP543" s="101"/>
      <c r="AQ543" s="101"/>
    </row>
    <row r="544" spans="1:43" ht="11.25" customHeight="1" x14ac:dyDescent="0.25">
      <c r="A544" s="181" t="s">
        <v>1370</v>
      </c>
      <c r="B544" s="181" t="s">
        <v>1405</v>
      </c>
      <c r="C544" s="181" t="s">
        <v>1370</v>
      </c>
      <c r="D544" s="327"/>
      <c r="E544" s="100"/>
      <c r="F544" s="100"/>
      <c r="G544" s="101" t="s">
        <v>913</v>
      </c>
      <c r="H544" s="100"/>
      <c r="I544" s="168">
        <v>163.47</v>
      </c>
      <c r="J544" s="168">
        <v>152.65</v>
      </c>
      <c r="K544" s="168">
        <v>999.5</v>
      </c>
      <c r="L544" s="111">
        <v>0</v>
      </c>
      <c r="M544" s="112">
        <v>100</v>
      </c>
      <c r="N544" s="113">
        <f t="shared" si="82"/>
        <v>100</v>
      </c>
      <c r="O544" s="114">
        <f t="shared" si="83"/>
        <v>0</v>
      </c>
      <c r="P544" s="130">
        <v>50</v>
      </c>
      <c r="Q544" s="138">
        <v>50</v>
      </c>
      <c r="R544" s="138"/>
      <c r="S544" s="112">
        <f t="shared" si="84"/>
        <v>0</v>
      </c>
      <c r="T544" s="144">
        <v>50</v>
      </c>
      <c r="U544" s="402">
        <v>44537</v>
      </c>
      <c r="V544" s="112">
        <f>Q544-T544</f>
        <v>0</v>
      </c>
      <c r="W544" s="112">
        <v>50</v>
      </c>
      <c r="X544" s="112">
        <f>T544-W544</f>
        <v>0</v>
      </c>
      <c r="Z544" s="100"/>
      <c r="AA544" s="100"/>
      <c r="AB544" s="100"/>
    </row>
    <row r="545" spans="1:43" ht="11.25" customHeight="1" x14ac:dyDescent="0.25">
      <c r="A545" s="181" t="s">
        <v>1370</v>
      </c>
      <c r="B545" s="181" t="s">
        <v>1405</v>
      </c>
      <c r="C545" s="181" t="s">
        <v>1370</v>
      </c>
      <c r="D545" s="327"/>
      <c r="E545" s="100"/>
      <c r="F545" s="100"/>
      <c r="G545" s="101" t="s">
        <v>914</v>
      </c>
      <c r="H545" s="100"/>
      <c r="I545" s="168">
        <v>11496.5</v>
      </c>
      <c r="J545" s="168">
        <v>9515.5</v>
      </c>
      <c r="K545" s="168">
        <v>12541.92</v>
      </c>
      <c r="L545" s="111">
        <v>10000</v>
      </c>
      <c r="M545" s="112">
        <v>12000</v>
      </c>
      <c r="N545" s="113">
        <f t="shared" si="82"/>
        <v>2000</v>
      </c>
      <c r="O545" s="114">
        <f t="shared" si="83"/>
        <v>0.83333333333333337</v>
      </c>
      <c r="P545" s="130">
        <v>10000</v>
      </c>
      <c r="Q545" s="138">
        <v>10000</v>
      </c>
      <c r="R545" s="138"/>
      <c r="S545" s="112">
        <f t="shared" si="84"/>
        <v>0</v>
      </c>
      <c r="T545" s="144">
        <v>10000</v>
      </c>
      <c r="U545" s="402">
        <v>44537</v>
      </c>
      <c r="V545" s="112">
        <f>Q545-T545</f>
        <v>0</v>
      </c>
      <c r="W545" s="112">
        <v>10000</v>
      </c>
      <c r="X545" s="112">
        <f>T545-W545</f>
        <v>0</v>
      </c>
      <c r="Z545" s="100"/>
      <c r="AA545" s="100"/>
      <c r="AB545" s="100"/>
    </row>
    <row r="546" spans="1:43" ht="11.25" customHeight="1" x14ac:dyDescent="0.25">
      <c r="A546" s="181" t="s">
        <v>1370</v>
      </c>
      <c r="B546" s="181" t="s">
        <v>1405</v>
      </c>
      <c r="C546" s="181" t="s">
        <v>1370</v>
      </c>
      <c r="D546" s="327"/>
      <c r="E546" s="100"/>
      <c r="F546" s="100"/>
      <c r="G546" s="101" t="s">
        <v>1253</v>
      </c>
      <c r="H546" s="100"/>
      <c r="I546" s="168"/>
      <c r="J546" s="168">
        <v>0</v>
      </c>
      <c r="K546" s="168">
        <v>0</v>
      </c>
      <c r="L546" s="111">
        <v>0</v>
      </c>
      <c r="M546" s="112">
        <v>1500</v>
      </c>
      <c r="N546" s="259">
        <f t="shared" si="82"/>
        <v>1500</v>
      </c>
      <c r="O546" s="260">
        <f t="shared" si="83"/>
        <v>0</v>
      </c>
      <c r="P546" s="130">
        <v>1500</v>
      </c>
      <c r="Q546" s="138">
        <v>1500</v>
      </c>
      <c r="R546" s="138"/>
      <c r="S546" s="112">
        <f t="shared" si="84"/>
        <v>0</v>
      </c>
      <c r="T546" s="144">
        <v>1500</v>
      </c>
      <c r="U546" s="402">
        <v>44537</v>
      </c>
      <c r="V546" s="112">
        <f>Q546-T546</f>
        <v>0</v>
      </c>
      <c r="W546" s="112">
        <v>1500</v>
      </c>
      <c r="X546" s="112">
        <f>T546-W546</f>
        <v>0</v>
      </c>
      <c r="Z546" s="100"/>
      <c r="AA546" s="100"/>
      <c r="AB546" s="100"/>
    </row>
    <row r="547" spans="1:43" ht="11.25" customHeight="1" x14ac:dyDescent="0.25">
      <c r="A547" s="181" t="s">
        <v>1394</v>
      </c>
      <c r="B547" s="181" t="s">
        <v>1405</v>
      </c>
      <c r="C547" s="181" t="s">
        <v>1371</v>
      </c>
      <c r="D547" s="327"/>
      <c r="E547" s="100"/>
      <c r="F547" s="101" t="s">
        <v>915</v>
      </c>
      <c r="I547" s="165">
        <f>SUM(I535:I546)</f>
        <v>11659.97</v>
      </c>
      <c r="J547" s="165">
        <f>SUM(J535:J546)</f>
        <v>9690.43</v>
      </c>
      <c r="K547" s="165">
        <f>SUM(K535:K546)</f>
        <v>13541.42</v>
      </c>
      <c r="L547" s="106">
        <f>SUM(L535:L546)</f>
        <v>10000</v>
      </c>
      <c r="M547" s="107">
        <f>SUM(M535:M546)</f>
        <v>14050</v>
      </c>
      <c r="N547" s="257">
        <f t="shared" si="82"/>
        <v>4050</v>
      </c>
      <c r="O547" s="258">
        <f t="shared" si="83"/>
        <v>0.71174377224199292</v>
      </c>
      <c r="P547" s="356">
        <f>SUM(P536:P546)</f>
        <v>12008.589</v>
      </c>
      <c r="Q547" s="369">
        <f>SUM(Q536:Q546)</f>
        <v>12008.589</v>
      </c>
      <c r="R547" s="138"/>
      <c r="S547" s="107">
        <f>P547-Q547</f>
        <v>0</v>
      </c>
      <c r="T547" s="382">
        <f>SUM(T536:T546)</f>
        <v>12008.589</v>
      </c>
      <c r="U547" s="402">
        <v>44537</v>
      </c>
      <c r="V547" s="107">
        <f>Q547-T547</f>
        <v>0</v>
      </c>
      <c r="W547" s="107">
        <f>SUM(W536:W546)</f>
        <v>12008.589</v>
      </c>
      <c r="X547" s="107">
        <f>T547-W547</f>
        <v>0</v>
      </c>
      <c r="Z547" s="100"/>
      <c r="AA547" s="100"/>
      <c r="AB547" s="100"/>
      <c r="AI547" s="101"/>
    </row>
    <row r="548" spans="1:43" ht="11.25" customHeight="1" x14ac:dyDescent="0.25">
      <c r="A548" s="181" t="s">
        <v>1370</v>
      </c>
      <c r="B548" s="181" t="s">
        <v>1405</v>
      </c>
      <c r="C548" s="181" t="s">
        <v>1370</v>
      </c>
      <c r="D548" s="327"/>
      <c r="E548" s="100"/>
      <c r="F548" s="100" t="s">
        <v>916</v>
      </c>
      <c r="G548" s="100"/>
      <c r="H548" s="100"/>
      <c r="I548" s="168"/>
      <c r="J548" s="168"/>
      <c r="K548" s="168"/>
      <c r="L548" s="115"/>
      <c r="M548" s="112"/>
      <c r="N548" s="113"/>
      <c r="O548" s="114"/>
      <c r="P548" s="355"/>
      <c r="Q548" s="368"/>
      <c r="R548" s="368"/>
      <c r="S548" s="112"/>
      <c r="T548" s="381"/>
      <c r="U548" s="402">
        <v>44537</v>
      </c>
      <c r="V548" s="112"/>
      <c r="W548" s="233"/>
      <c r="X548" s="233"/>
    </row>
    <row r="549" spans="1:43" ht="11.25" customHeight="1" x14ac:dyDescent="0.25">
      <c r="A549" s="181" t="s">
        <v>1370</v>
      </c>
      <c r="B549" s="181" t="s">
        <v>1405</v>
      </c>
      <c r="C549" s="181" t="s">
        <v>1370</v>
      </c>
      <c r="D549" s="327"/>
      <c r="E549" s="100"/>
      <c r="F549" s="100"/>
      <c r="G549" s="101" t="s">
        <v>917</v>
      </c>
      <c r="H549" s="100"/>
      <c r="I549" s="168">
        <v>89800</v>
      </c>
      <c r="J549" s="168">
        <v>85307.5</v>
      </c>
      <c r="K549" s="168">
        <v>56157.5</v>
      </c>
      <c r="L549" s="111">
        <v>20410</v>
      </c>
      <c r="M549" s="112">
        <v>95000</v>
      </c>
      <c r="N549" s="113">
        <f t="shared" si="82"/>
        <v>74590</v>
      </c>
      <c r="O549" s="114">
        <f t="shared" si="83"/>
        <v>0.21484210526315789</v>
      </c>
      <c r="P549" s="130">
        <v>95000</v>
      </c>
      <c r="Q549" s="138">
        <v>95000</v>
      </c>
      <c r="R549" s="138"/>
      <c r="S549" s="112">
        <f t="shared" ref="S549:S551" si="86">P549-Q549</f>
        <v>0</v>
      </c>
      <c r="T549" s="144">
        <v>95000</v>
      </c>
      <c r="U549" s="402">
        <v>44537</v>
      </c>
      <c r="V549" s="112">
        <f>Q549-T549</f>
        <v>0</v>
      </c>
      <c r="W549" s="112">
        <v>95000</v>
      </c>
      <c r="X549" s="233">
        <f>T549-W549</f>
        <v>0</v>
      </c>
    </row>
    <row r="550" spans="1:43" ht="11.25" customHeight="1" x14ac:dyDescent="0.25">
      <c r="A550" s="181" t="s">
        <v>1370</v>
      </c>
      <c r="B550" s="181" t="s">
        <v>1405</v>
      </c>
      <c r="C550" s="181" t="s">
        <v>1370</v>
      </c>
      <c r="D550" s="327"/>
      <c r="E550" s="100"/>
      <c r="F550" s="100"/>
      <c r="G550" s="101" t="s">
        <v>918</v>
      </c>
      <c r="H550" s="100"/>
      <c r="I550" s="168">
        <v>8644.49</v>
      </c>
      <c r="J550" s="168">
        <v>5319.15</v>
      </c>
      <c r="K550" s="168">
        <v>1389.73</v>
      </c>
      <c r="L550" s="111">
        <v>9560.77</v>
      </c>
      <c r="M550" s="112">
        <v>7000</v>
      </c>
      <c r="N550" s="113">
        <f t="shared" si="82"/>
        <v>-2560.7700000000004</v>
      </c>
      <c r="O550" s="114">
        <f t="shared" si="83"/>
        <v>1.3658242857142857</v>
      </c>
      <c r="P550" s="130">
        <v>7000</v>
      </c>
      <c r="Q550" s="138">
        <v>7000</v>
      </c>
      <c r="R550" s="138"/>
      <c r="S550" s="112">
        <f t="shared" si="86"/>
        <v>0</v>
      </c>
      <c r="T550" s="144">
        <v>7000</v>
      </c>
      <c r="U550" s="402">
        <v>44537</v>
      </c>
      <c r="V550" s="112">
        <f>Q550-T550</f>
        <v>0</v>
      </c>
      <c r="W550" s="112">
        <v>7000</v>
      </c>
      <c r="X550" s="233">
        <f>T550-W550</f>
        <v>0</v>
      </c>
    </row>
    <row r="551" spans="1:43" ht="11.25" customHeight="1" x14ac:dyDescent="0.25">
      <c r="A551" s="181" t="s">
        <v>1370</v>
      </c>
      <c r="B551" s="181" t="s">
        <v>1405</v>
      </c>
      <c r="C551" s="181" t="s">
        <v>1370</v>
      </c>
      <c r="D551" s="327"/>
      <c r="E551" s="100"/>
      <c r="F551" s="100"/>
      <c r="G551" s="101" t="s">
        <v>919</v>
      </c>
      <c r="H551" s="100"/>
      <c r="I551" s="168">
        <v>45459.03</v>
      </c>
      <c r="J551" s="168">
        <v>66126.39</v>
      </c>
      <c r="K551" s="168">
        <v>51785.95</v>
      </c>
      <c r="L551" s="111">
        <v>61453.919999999998</v>
      </c>
      <c r="M551" s="112">
        <v>55000</v>
      </c>
      <c r="N551" s="113">
        <f t="shared" si="82"/>
        <v>-6453.9199999999983</v>
      </c>
      <c r="O551" s="114">
        <f t="shared" si="83"/>
        <v>1.1173439999999999</v>
      </c>
      <c r="P551" s="130">
        <v>60000</v>
      </c>
      <c r="Q551" s="138">
        <v>60000</v>
      </c>
      <c r="R551" s="138"/>
      <c r="S551" s="112">
        <f t="shared" si="86"/>
        <v>0</v>
      </c>
      <c r="T551" s="144">
        <v>60000</v>
      </c>
      <c r="U551" s="402">
        <v>44537</v>
      </c>
      <c r="V551" s="112">
        <f>Q551-T551</f>
        <v>0</v>
      </c>
      <c r="W551" s="112">
        <v>60000</v>
      </c>
      <c r="X551" s="233">
        <f>T551-W551</f>
        <v>0</v>
      </c>
    </row>
    <row r="552" spans="1:43" ht="11.25" customHeight="1" x14ac:dyDescent="0.25">
      <c r="A552" s="181" t="s">
        <v>1370</v>
      </c>
      <c r="B552" s="181" t="s">
        <v>1405</v>
      </c>
      <c r="C552" s="181" t="s">
        <v>1370</v>
      </c>
      <c r="D552" s="327"/>
      <c r="E552" s="100"/>
      <c r="F552" s="100"/>
      <c r="G552" s="101" t="s">
        <v>920</v>
      </c>
      <c r="H552" s="100"/>
      <c r="I552" s="170">
        <v>16495</v>
      </c>
      <c r="J552" s="170">
        <v>0</v>
      </c>
      <c r="K552" s="170">
        <v>6450</v>
      </c>
      <c r="L552" s="111">
        <v>7196.3</v>
      </c>
      <c r="M552" s="116">
        <v>8000</v>
      </c>
      <c r="N552" s="259">
        <f t="shared" si="82"/>
        <v>803.69999999999982</v>
      </c>
      <c r="O552" s="260">
        <f t="shared" si="83"/>
        <v>0.89953749999999999</v>
      </c>
      <c r="P552" s="360">
        <v>8000</v>
      </c>
      <c r="Q552" s="373">
        <v>8000</v>
      </c>
      <c r="R552" s="138"/>
      <c r="S552" s="116">
        <f>P552-Q552</f>
        <v>0</v>
      </c>
      <c r="T552" s="384">
        <v>8000</v>
      </c>
      <c r="U552" s="402">
        <v>44537</v>
      </c>
      <c r="V552" s="116">
        <f>Q552-T552</f>
        <v>0</v>
      </c>
      <c r="W552" s="116">
        <v>8000</v>
      </c>
      <c r="X552" s="262">
        <f>T552-W552</f>
        <v>0</v>
      </c>
    </row>
    <row r="553" spans="1:43" ht="11.25" customHeight="1" x14ac:dyDescent="0.25">
      <c r="A553" s="181" t="s">
        <v>1394</v>
      </c>
      <c r="B553" s="181" t="s">
        <v>1405</v>
      </c>
      <c r="C553" s="181" t="s">
        <v>1371</v>
      </c>
      <c r="D553" s="327"/>
      <c r="E553" s="100"/>
      <c r="F553" s="101" t="s">
        <v>921</v>
      </c>
      <c r="I553" s="344">
        <f>SUM(I548:I552)</f>
        <v>160398.52000000002</v>
      </c>
      <c r="J553" s="344">
        <f>SUM(J548:J552)</f>
        <v>156753.03999999998</v>
      </c>
      <c r="K553" s="344">
        <f>SUM(K548:K552)</f>
        <v>115783.18</v>
      </c>
      <c r="L553" s="331">
        <f>SUM(L548:L552)</f>
        <v>98620.99</v>
      </c>
      <c r="M553" s="332">
        <f t="shared" ref="M553:W553" si="87">SUM(M548:M552)</f>
        <v>165000</v>
      </c>
      <c r="N553" s="336">
        <f t="shared" si="87"/>
        <v>66379.009999999995</v>
      </c>
      <c r="O553" s="336">
        <f t="shared" si="87"/>
        <v>3.5975478909774434</v>
      </c>
      <c r="P553" s="357">
        <f t="shared" si="87"/>
        <v>170000</v>
      </c>
      <c r="Q553" s="370">
        <f t="shared" si="87"/>
        <v>170000</v>
      </c>
      <c r="R553" s="138"/>
      <c r="S553" s="332">
        <f t="shared" si="87"/>
        <v>0</v>
      </c>
      <c r="T553" s="383">
        <f t="shared" si="87"/>
        <v>170000</v>
      </c>
      <c r="U553" s="402">
        <v>44537</v>
      </c>
      <c r="V553" s="332">
        <f t="shared" si="87"/>
        <v>0</v>
      </c>
      <c r="W553" s="332">
        <f t="shared" si="87"/>
        <v>170000</v>
      </c>
      <c r="X553" s="332">
        <f>T553-W553</f>
        <v>0</v>
      </c>
    </row>
    <row r="554" spans="1:43" ht="11.25" customHeight="1" x14ac:dyDescent="0.25">
      <c r="A554" s="181" t="s">
        <v>1370</v>
      </c>
      <c r="B554" s="181" t="s">
        <v>1370</v>
      </c>
      <c r="C554" s="181" t="s">
        <v>1371</v>
      </c>
      <c r="D554" s="327"/>
      <c r="E554" s="416" t="s">
        <v>922</v>
      </c>
      <c r="F554" s="100"/>
      <c r="G554" s="100"/>
      <c r="H554" s="100"/>
      <c r="I554" s="165">
        <f>SUM(I534+I553+I547)</f>
        <v>579843.46</v>
      </c>
      <c r="J554" s="165">
        <f>SUM(J534+J553+J547)</f>
        <v>611136.44999999995</v>
      </c>
      <c r="K554" s="165">
        <f t="shared" ref="K554:T554" si="88">SUM(K534+K547+K553)</f>
        <v>559114.74</v>
      </c>
      <c r="L554" s="106">
        <f t="shared" si="88"/>
        <v>611466.79</v>
      </c>
      <c r="M554" s="107">
        <f t="shared" si="88"/>
        <v>698724</v>
      </c>
      <c r="N554" s="107">
        <f t="shared" si="88"/>
        <v>87257.209999999948</v>
      </c>
      <c r="O554" s="107">
        <f t="shared" si="88"/>
        <v>5.2769094389788549</v>
      </c>
      <c r="P554" s="356">
        <v>889245</v>
      </c>
      <c r="Q554" s="369">
        <v>889245</v>
      </c>
      <c r="R554" s="138"/>
      <c r="S554" s="106">
        <f t="shared" si="88"/>
        <v>0</v>
      </c>
      <c r="T554" s="400">
        <f t="shared" si="88"/>
        <v>889633.30250000011</v>
      </c>
      <c r="U554" s="404">
        <v>44562</v>
      </c>
      <c r="V554" s="107">
        <f>SUM(V534+V547+V553)</f>
        <v>-387.71350000007078</v>
      </c>
      <c r="W554" s="107">
        <v>814245</v>
      </c>
      <c r="X554" s="106">
        <f>SUM(X534+X547+X553)</f>
        <v>75387.713500000071</v>
      </c>
      <c r="AJ554" s="101"/>
      <c r="AK554" s="101"/>
      <c r="AL554" s="101"/>
    </row>
    <row r="555" spans="1:43" s="101" customFormat="1" ht="11.25" customHeight="1" x14ac:dyDescent="0.25">
      <c r="A555" s="181" t="s">
        <v>1370</v>
      </c>
      <c r="B555" s="181" t="s">
        <v>1370</v>
      </c>
      <c r="C555" s="181" t="s">
        <v>1420</v>
      </c>
      <c r="D555" s="327"/>
      <c r="E555" s="100"/>
      <c r="F555" s="100"/>
      <c r="G555" s="100"/>
      <c r="H555" s="100"/>
      <c r="I555" s="167"/>
      <c r="J555" s="167"/>
      <c r="K555" s="167"/>
      <c r="L555" s="111"/>
      <c r="M555" s="112"/>
      <c r="N555" s="113"/>
      <c r="O555" s="114"/>
      <c r="P555" s="112"/>
      <c r="Q555" s="112"/>
      <c r="R555" s="112"/>
      <c r="S555" s="112"/>
      <c r="T555" s="112"/>
      <c r="U555" s="104"/>
      <c r="V555" s="112"/>
      <c r="W555" s="112"/>
      <c r="X555" s="112"/>
      <c r="Y555" s="291"/>
      <c r="Z555" s="181"/>
      <c r="AA555" s="181"/>
      <c r="AB555" s="181"/>
      <c r="AC555" s="100"/>
      <c r="AD555" s="100"/>
      <c r="AE555" s="100"/>
      <c r="AF555" s="181"/>
      <c r="AG555" s="181"/>
      <c r="AH555" s="100"/>
      <c r="AI555" s="100"/>
      <c r="AJ555" s="100"/>
      <c r="AK555" s="100"/>
      <c r="AL555" s="100"/>
      <c r="AO555" s="100"/>
      <c r="AP555" s="100"/>
      <c r="AQ555" s="100"/>
    </row>
    <row r="556" spans="1:43" ht="11.25" customHeight="1" x14ac:dyDescent="0.25">
      <c r="A556" s="181" t="s">
        <v>1370</v>
      </c>
      <c r="B556" s="181" t="s">
        <v>1370</v>
      </c>
      <c r="C556" s="181" t="s">
        <v>1370</v>
      </c>
      <c r="D556" s="327"/>
      <c r="E556" s="100" t="s">
        <v>923</v>
      </c>
      <c r="F556" s="100"/>
      <c r="G556" s="100"/>
      <c r="H556" s="100"/>
      <c r="I556" s="167"/>
      <c r="J556" s="167"/>
      <c r="K556" s="167"/>
      <c r="L556" s="111"/>
      <c r="M556" s="112"/>
      <c r="N556" s="113"/>
      <c r="O556" s="114"/>
      <c r="P556" s="130"/>
      <c r="Q556" s="138"/>
      <c r="R556" s="138"/>
      <c r="S556" s="112">
        <f t="shared" ref="S556:S559" si="89">P556-Q556</f>
        <v>0</v>
      </c>
      <c r="T556" s="144"/>
      <c r="U556" s="405"/>
      <c r="V556" s="112">
        <f>Q556-T556</f>
        <v>0</v>
      </c>
      <c r="W556" s="112">
        <v>0</v>
      </c>
      <c r="X556" s="233">
        <f>T556-W556</f>
        <v>0</v>
      </c>
      <c r="AO556" s="101"/>
      <c r="AP556" s="101"/>
      <c r="AQ556" s="101"/>
    </row>
    <row r="557" spans="1:43" ht="11.25" customHeight="1" x14ac:dyDescent="0.25">
      <c r="A557" s="181" t="s">
        <v>1370</v>
      </c>
      <c r="B557" s="181" t="s">
        <v>1369</v>
      </c>
      <c r="C557" s="181" t="s">
        <v>1370</v>
      </c>
      <c r="D557" s="327"/>
      <c r="E557" s="100"/>
      <c r="F557" s="100" t="s">
        <v>924</v>
      </c>
      <c r="G557" s="100"/>
      <c r="H557" s="100"/>
      <c r="I557" s="167"/>
      <c r="J557" s="167"/>
      <c r="K557" s="167"/>
      <c r="L557" s="111"/>
      <c r="M557" s="112"/>
      <c r="N557" s="113"/>
      <c r="O557" s="114"/>
      <c r="P557" s="130"/>
      <c r="Q557" s="138"/>
      <c r="R557" s="138"/>
      <c r="S557" s="112">
        <f t="shared" si="89"/>
        <v>0</v>
      </c>
      <c r="T557" s="144"/>
      <c r="U557" s="402"/>
      <c r="V557" s="112">
        <f>Q557-T557</f>
        <v>0</v>
      </c>
      <c r="W557" s="112">
        <v>0</v>
      </c>
      <c r="X557" s="233">
        <f>T557-W557</f>
        <v>0</v>
      </c>
    </row>
    <row r="558" spans="1:43" ht="11.25" customHeight="1" x14ac:dyDescent="0.25">
      <c r="A558" s="181" t="s">
        <v>1370</v>
      </c>
      <c r="B558" s="181" t="s">
        <v>1369</v>
      </c>
      <c r="C558" s="181" t="s">
        <v>1370</v>
      </c>
      <c r="D558" s="327"/>
      <c r="E558" s="100"/>
      <c r="F558" s="100"/>
      <c r="G558" s="101" t="s">
        <v>925</v>
      </c>
      <c r="H558" s="100"/>
      <c r="I558" s="168">
        <v>8330.1299999999992</v>
      </c>
      <c r="J558" s="168">
        <v>7494.14</v>
      </c>
      <c r="K558" s="168">
        <v>9837.99</v>
      </c>
      <c r="L558" s="111">
        <v>5789.83</v>
      </c>
      <c r="M558" s="233">
        <v>10000</v>
      </c>
      <c r="N558" s="113">
        <f t="shared" si="82"/>
        <v>4210.17</v>
      </c>
      <c r="O558" s="114">
        <f t="shared" si="83"/>
        <v>0.57898300000000003</v>
      </c>
      <c r="P558" s="130">
        <v>10000</v>
      </c>
      <c r="Q558" s="138">
        <v>10000</v>
      </c>
      <c r="R558" s="138"/>
      <c r="S558" s="112">
        <f t="shared" si="89"/>
        <v>0</v>
      </c>
      <c r="T558" s="144">
        <v>10000</v>
      </c>
      <c r="U558" s="402">
        <v>44516</v>
      </c>
      <c r="V558" s="112">
        <f>Q558-T558</f>
        <v>0</v>
      </c>
      <c r="W558" s="112">
        <v>10000</v>
      </c>
      <c r="X558" s="112">
        <f>T558-W558</f>
        <v>0</v>
      </c>
    </row>
    <row r="559" spans="1:43" ht="11.25" customHeight="1" x14ac:dyDescent="0.25">
      <c r="A559" s="181" t="s">
        <v>1370</v>
      </c>
      <c r="B559" s="181" t="s">
        <v>1369</v>
      </c>
      <c r="C559" s="181" t="s">
        <v>1370</v>
      </c>
      <c r="D559" s="327"/>
      <c r="E559" s="100"/>
      <c r="F559" s="100"/>
      <c r="G559" s="101" t="s">
        <v>1164</v>
      </c>
      <c r="H559" s="100"/>
      <c r="I559" s="170"/>
      <c r="J559" s="170"/>
      <c r="K559" s="170">
        <v>42.02</v>
      </c>
      <c r="L559" s="123">
        <v>0</v>
      </c>
      <c r="M559" s="116">
        <v>0</v>
      </c>
      <c r="N559" s="259">
        <f t="shared" si="82"/>
        <v>0</v>
      </c>
      <c r="O559" s="260" t="str">
        <f t="shared" si="83"/>
        <v>---</v>
      </c>
      <c r="P559" s="358">
        <v>0</v>
      </c>
      <c r="Q559" s="371">
        <v>0</v>
      </c>
      <c r="R559" s="368"/>
      <c r="S559" s="116">
        <f t="shared" si="89"/>
        <v>0</v>
      </c>
      <c r="T559" s="385">
        <v>0</v>
      </c>
      <c r="U559" s="402">
        <v>44516</v>
      </c>
      <c r="V559" s="116">
        <f>Q559-T559</f>
        <v>0</v>
      </c>
      <c r="W559" s="262">
        <v>0</v>
      </c>
      <c r="X559" s="262">
        <f>T559-W559</f>
        <v>0</v>
      </c>
    </row>
    <row r="560" spans="1:43" ht="11.25" customHeight="1" x14ac:dyDescent="0.25">
      <c r="A560" s="181" t="s">
        <v>1394</v>
      </c>
      <c r="B560" s="181" t="s">
        <v>1369</v>
      </c>
      <c r="C560" s="181" t="s">
        <v>1371</v>
      </c>
      <c r="D560" s="327"/>
      <c r="F560" s="100" t="s">
        <v>926</v>
      </c>
      <c r="I560" s="335">
        <f>SUM(I557:I559)</f>
        <v>8330.1299999999992</v>
      </c>
      <c r="J560" s="335">
        <f>SUM(J557:J559)</f>
        <v>7494.14</v>
      </c>
      <c r="K560" s="335">
        <f>SUM(K557:K559)</f>
        <v>9880.01</v>
      </c>
      <c r="L560" s="331">
        <f>SUM(L557:L559)</f>
        <v>5789.83</v>
      </c>
      <c r="M560" s="332">
        <f>SUM(M557:M559)</f>
        <v>10000</v>
      </c>
      <c r="N560" s="333">
        <f t="shared" si="82"/>
        <v>4210.17</v>
      </c>
      <c r="O560" s="334">
        <f t="shared" si="83"/>
        <v>0.57898300000000003</v>
      </c>
      <c r="P560" s="357">
        <f>SUM(P557:P559)</f>
        <v>10000</v>
      </c>
      <c r="Q560" s="370">
        <f>SUM(Q557:Q559)</f>
        <v>10000</v>
      </c>
      <c r="R560" s="138"/>
      <c r="S560" s="332">
        <f>P560-Q560</f>
        <v>0</v>
      </c>
      <c r="T560" s="383">
        <f>SUM(T557:T559)</f>
        <v>10000</v>
      </c>
      <c r="U560" s="402">
        <v>44516</v>
      </c>
      <c r="V560" s="332">
        <f>Q560-T560</f>
        <v>0</v>
      </c>
      <c r="W560" s="332">
        <f>SUM(W557:W559)</f>
        <v>10000</v>
      </c>
      <c r="X560" s="332">
        <f>T560-W560</f>
        <v>0</v>
      </c>
    </row>
    <row r="561" spans="1:43" ht="11.25" customHeight="1" x14ac:dyDescent="0.25">
      <c r="A561" s="181" t="s">
        <v>1370</v>
      </c>
      <c r="B561" s="181" t="s">
        <v>1370</v>
      </c>
      <c r="C561" s="181" t="s">
        <v>1371</v>
      </c>
      <c r="D561" s="327"/>
      <c r="E561" s="416" t="s">
        <v>927</v>
      </c>
      <c r="F561" s="100"/>
      <c r="G561" s="100"/>
      <c r="H561" s="100"/>
      <c r="I561" s="165">
        <f>SUM(I560)</f>
        <v>8330.1299999999992</v>
      </c>
      <c r="J561" s="165">
        <f>SUM(J560)</f>
        <v>7494.14</v>
      </c>
      <c r="K561" s="165">
        <f>SUM(K560)</f>
        <v>9880.01</v>
      </c>
      <c r="L561" s="106">
        <f>SUM(L560)</f>
        <v>5789.83</v>
      </c>
      <c r="M561" s="107">
        <f>SUM(M560)</f>
        <v>10000</v>
      </c>
      <c r="N561" s="257">
        <f t="shared" si="82"/>
        <v>4210.17</v>
      </c>
      <c r="O561" s="258">
        <f t="shared" si="83"/>
        <v>0.57898300000000003</v>
      </c>
      <c r="P561" s="356">
        <f>SUM(P560)</f>
        <v>10000</v>
      </c>
      <c r="Q561" s="369">
        <f>SUM(Q560)</f>
        <v>10000</v>
      </c>
      <c r="R561" s="138"/>
      <c r="S561" s="107">
        <f>P561-Q561</f>
        <v>0</v>
      </c>
      <c r="T561" s="382">
        <f>SUM(T560)</f>
        <v>10000</v>
      </c>
      <c r="U561" s="402">
        <v>44516</v>
      </c>
      <c r="V561" s="107">
        <f>Q561-T561</f>
        <v>0</v>
      </c>
      <c r="W561" s="107">
        <f>SUM(W560)</f>
        <v>10000</v>
      </c>
      <c r="X561" s="107">
        <f>T561-W561</f>
        <v>0</v>
      </c>
    </row>
    <row r="562" spans="1:43" ht="11.25" customHeight="1" x14ac:dyDescent="0.25">
      <c r="A562" s="181" t="s">
        <v>1370</v>
      </c>
      <c r="B562" s="181" t="s">
        <v>1370</v>
      </c>
      <c r="C562" s="181" t="s">
        <v>1420</v>
      </c>
      <c r="D562" s="327"/>
      <c r="E562" s="100"/>
      <c r="F562" s="100"/>
      <c r="G562" s="100"/>
      <c r="H562" s="100"/>
      <c r="I562" s="167"/>
      <c r="J562" s="167"/>
      <c r="K562" s="167"/>
      <c r="L562" s="111"/>
      <c r="M562" s="112"/>
      <c r="N562" s="113"/>
      <c r="O562" s="114"/>
      <c r="P562" s="112"/>
      <c r="Q562" s="112"/>
      <c r="R562" s="112"/>
      <c r="S562" s="112"/>
      <c r="T562" s="112"/>
      <c r="U562" s="104"/>
      <c r="V562" s="112"/>
      <c r="W562" s="112"/>
      <c r="X562" s="112"/>
    </row>
    <row r="563" spans="1:43" ht="11.25" customHeight="1" x14ac:dyDescent="0.25">
      <c r="A563" s="181" t="s">
        <v>1370</v>
      </c>
      <c r="B563" s="181" t="s">
        <v>1370</v>
      </c>
      <c r="C563" s="181" t="s">
        <v>1370</v>
      </c>
      <c r="D563" s="327"/>
      <c r="E563" s="100" t="s">
        <v>928</v>
      </c>
      <c r="F563" s="100"/>
      <c r="G563" s="100"/>
      <c r="H563" s="100"/>
      <c r="I563" s="167"/>
      <c r="J563" s="167"/>
      <c r="K563" s="167"/>
      <c r="L563" s="111"/>
      <c r="M563" s="112"/>
      <c r="N563" s="113"/>
      <c r="O563" s="114"/>
      <c r="P563" s="130"/>
      <c r="Q563" s="138"/>
      <c r="R563" s="138"/>
      <c r="S563" s="112"/>
      <c r="T563" s="144"/>
      <c r="U563" s="402">
        <v>44474</v>
      </c>
      <c r="V563" s="112"/>
      <c r="W563" s="112"/>
      <c r="X563" s="112"/>
    </row>
    <row r="564" spans="1:43" ht="11.25" customHeight="1" x14ac:dyDescent="0.25">
      <c r="A564" s="181" t="s">
        <v>1370</v>
      </c>
      <c r="B564" s="181" t="s">
        <v>1369</v>
      </c>
      <c r="C564" s="181" t="s">
        <v>1370</v>
      </c>
      <c r="D564" s="327"/>
      <c r="E564" s="100"/>
      <c r="F564" s="100" t="s">
        <v>929</v>
      </c>
      <c r="G564" s="100"/>
      <c r="H564" s="100"/>
      <c r="I564" s="167"/>
      <c r="J564" s="167"/>
      <c r="K564" s="167"/>
      <c r="L564" s="111"/>
      <c r="M564" s="112"/>
      <c r="N564" s="113"/>
      <c r="O564" s="114"/>
      <c r="P564" s="130"/>
      <c r="Q564" s="138"/>
      <c r="R564" s="138"/>
      <c r="S564" s="112"/>
      <c r="T564" s="144"/>
      <c r="U564" s="402">
        <v>44474</v>
      </c>
      <c r="V564" s="112"/>
      <c r="W564" s="112"/>
      <c r="X564" s="112"/>
    </row>
    <row r="565" spans="1:43" ht="11.25" customHeight="1" x14ac:dyDescent="0.25">
      <c r="A565" s="181" t="s">
        <v>1370</v>
      </c>
      <c r="B565" s="181" t="s">
        <v>1369</v>
      </c>
      <c r="C565" s="181" t="s">
        <v>1370</v>
      </c>
      <c r="D565" s="327"/>
      <c r="G565" s="101" t="s">
        <v>930</v>
      </c>
      <c r="H565" s="100"/>
      <c r="I565" s="169">
        <v>0</v>
      </c>
      <c r="J565" s="169">
        <v>0</v>
      </c>
      <c r="K565" s="169">
        <v>0</v>
      </c>
      <c r="L565" s="117">
        <v>0</v>
      </c>
      <c r="M565" s="259">
        <v>134</v>
      </c>
      <c r="N565" s="259">
        <f t="shared" si="82"/>
        <v>134</v>
      </c>
      <c r="O565" s="260">
        <f t="shared" si="83"/>
        <v>0</v>
      </c>
      <c r="P565" s="360">
        <v>134</v>
      </c>
      <c r="Q565" s="373">
        <v>134</v>
      </c>
      <c r="R565" s="138"/>
      <c r="S565" s="116">
        <f>P565-Q565</f>
        <v>0</v>
      </c>
      <c r="T565" s="384">
        <v>134</v>
      </c>
      <c r="U565" s="402">
        <v>44474</v>
      </c>
      <c r="V565" s="116">
        <f>Q565-T565</f>
        <v>0</v>
      </c>
      <c r="W565" s="116">
        <v>134</v>
      </c>
      <c r="X565" s="116">
        <f>T565-W565</f>
        <v>0</v>
      </c>
    </row>
    <row r="566" spans="1:43" ht="11.25" customHeight="1" x14ac:dyDescent="0.25">
      <c r="A566" s="181" t="s">
        <v>1394</v>
      </c>
      <c r="B566" s="181" t="s">
        <v>1369</v>
      </c>
      <c r="C566" s="181" t="s">
        <v>1371</v>
      </c>
      <c r="D566" s="327"/>
      <c r="F566" s="100" t="s">
        <v>931</v>
      </c>
      <c r="I566" s="335">
        <f>SUM(I564:I565)</f>
        <v>0</v>
      </c>
      <c r="J566" s="335">
        <f>SUM(J564:J565)</f>
        <v>0</v>
      </c>
      <c r="K566" s="335">
        <f>SUM(K564:K565)</f>
        <v>0</v>
      </c>
      <c r="L566" s="331">
        <f>SUM(L564:L565)</f>
        <v>0</v>
      </c>
      <c r="M566" s="332">
        <f>SUM(M564:M565)</f>
        <v>134</v>
      </c>
      <c r="N566" s="333">
        <f t="shared" si="82"/>
        <v>134</v>
      </c>
      <c r="O566" s="334">
        <f t="shared" si="83"/>
        <v>0</v>
      </c>
      <c r="P566" s="357">
        <f>SUM(P564:P565)</f>
        <v>134</v>
      </c>
      <c r="Q566" s="370">
        <f>SUM(Q564:Q565)</f>
        <v>134</v>
      </c>
      <c r="R566" s="138"/>
      <c r="S566" s="332">
        <f>P566-Q566</f>
        <v>0</v>
      </c>
      <c r="T566" s="383">
        <f>SUM(T564:T565)</f>
        <v>134</v>
      </c>
      <c r="U566" s="402">
        <v>44474</v>
      </c>
      <c r="V566" s="332">
        <f>Q566-T566</f>
        <v>0</v>
      </c>
      <c r="W566" s="332">
        <f>SUM(W564:W565)</f>
        <v>134</v>
      </c>
      <c r="X566" s="332">
        <f>T566-W566</f>
        <v>0</v>
      </c>
    </row>
    <row r="567" spans="1:43" ht="11.25" customHeight="1" x14ac:dyDescent="0.25">
      <c r="A567" s="181" t="s">
        <v>1370</v>
      </c>
      <c r="B567" s="181" t="s">
        <v>1370</v>
      </c>
      <c r="C567" s="181" t="s">
        <v>1371</v>
      </c>
      <c r="D567" s="327"/>
      <c r="E567" s="416" t="s">
        <v>932</v>
      </c>
      <c r="G567" s="100"/>
      <c r="H567" s="100"/>
      <c r="I567" s="165">
        <f>SUM(I566)</f>
        <v>0</v>
      </c>
      <c r="J567" s="165">
        <f>SUM(J566)</f>
        <v>0</v>
      </c>
      <c r="K567" s="165">
        <f>SUM(K566)</f>
        <v>0</v>
      </c>
      <c r="L567" s="106">
        <f>SUM(L566)</f>
        <v>0</v>
      </c>
      <c r="M567" s="107">
        <f>SUM(M566)</f>
        <v>134</v>
      </c>
      <c r="N567" s="257">
        <f t="shared" si="82"/>
        <v>134</v>
      </c>
      <c r="O567" s="258">
        <f t="shared" si="83"/>
        <v>0</v>
      </c>
      <c r="P567" s="356">
        <f>SUM(P566)</f>
        <v>134</v>
      </c>
      <c r="Q567" s="369">
        <f>SUM(Q566)</f>
        <v>134</v>
      </c>
      <c r="R567" s="138"/>
      <c r="S567" s="107">
        <f>P567-Q567</f>
        <v>0</v>
      </c>
      <c r="T567" s="382">
        <f>SUM(T566)</f>
        <v>134</v>
      </c>
      <c r="U567" s="402">
        <v>44474</v>
      </c>
      <c r="V567" s="107">
        <f>Q567-T567</f>
        <v>0</v>
      </c>
      <c r="W567" s="107">
        <f>SUM(W566)</f>
        <v>134</v>
      </c>
      <c r="X567" s="107">
        <f>T567-W567</f>
        <v>0</v>
      </c>
    </row>
    <row r="568" spans="1:43" ht="11.25" customHeight="1" x14ac:dyDescent="0.25">
      <c r="A568" s="181" t="s">
        <v>1370</v>
      </c>
      <c r="B568" s="181" t="s">
        <v>1370</v>
      </c>
      <c r="C568" s="181" t="s">
        <v>1420</v>
      </c>
      <c r="D568" s="327"/>
      <c r="E568" s="100"/>
      <c r="F568" s="100"/>
      <c r="G568" s="100"/>
      <c r="H568" s="100"/>
      <c r="I568" s="167"/>
      <c r="J568" s="167"/>
      <c r="K568" s="167"/>
      <c r="L568" s="111"/>
      <c r="M568" s="112"/>
      <c r="N568" s="113"/>
      <c r="O568" s="114"/>
      <c r="P568" s="112"/>
      <c r="Q568" s="112"/>
      <c r="R568" s="112"/>
      <c r="S568" s="112"/>
      <c r="T568" s="112"/>
      <c r="U568" s="104"/>
      <c r="V568" s="112"/>
      <c r="W568" s="112"/>
      <c r="X568" s="112"/>
    </row>
    <row r="569" spans="1:43" ht="11.25" customHeight="1" x14ac:dyDescent="0.25">
      <c r="A569" s="181" t="s">
        <v>1370</v>
      </c>
      <c r="B569" s="181" t="s">
        <v>1370</v>
      </c>
      <c r="C569" s="181" t="s">
        <v>1370</v>
      </c>
      <c r="D569" s="327"/>
      <c r="E569" s="100" t="s">
        <v>933</v>
      </c>
      <c r="F569" s="100"/>
      <c r="G569" s="100"/>
      <c r="H569" s="100"/>
      <c r="I569" s="167"/>
      <c r="J569" s="167"/>
      <c r="K569" s="167"/>
      <c r="L569" s="115"/>
      <c r="M569" s="112"/>
      <c r="N569" s="113"/>
      <c r="O569" s="114"/>
      <c r="P569" s="130"/>
      <c r="Q569" s="138"/>
      <c r="R569" s="112"/>
      <c r="S569" s="112"/>
      <c r="T569" s="144"/>
      <c r="U569" s="402"/>
      <c r="V569" s="112"/>
      <c r="W569" s="112"/>
      <c r="X569" s="112"/>
    </row>
    <row r="570" spans="1:43" ht="11.25" customHeight="1" x14ac:dyDescent="0.25">
      <c r="A570" s="181" t="s">
        <v>1370</v>
      </c>
      <c r="B570" s="181" t="s">
        <v>1369</v>
      </c>
      <c r="C570" s="181" t="s">
        <v>1370</v>
      </c>
      <c r="D570" s="327"/>
      <c r="E570" s="100"/>
      <c r="F570" s="100" t="s">
        <v>934</v>
      </c>
      <c r="G570" s="100"/>
      <c r="H570" s="100"/>
      <c r="I570" s="167"/>
      <c r="J570" s="167"/>
      <c r="K570" s="167"/>
      <c r="L570" s="115"/>
      <c r="M570" s="112"/>
      <c r="N570" s="113"/>
      <c r="O570" s="114"/>
      <c r="P570" s="130"/>
      <c r="Q570" s="138"/>
      <c r="R570" s="112"/>
      <c r="S570" s="112"/>
      <c r="T570" s="144"/>
      <c r="U570" s="402"/>
      <c r="V570" s="112"/>
      <c r="W570" s="112"/>
      <c r="X570" s="112"/>
    </row>
    <row r="571" spans="1:43" ht="11.25" customHeight="1" x14ac:dyDescent="0.25">
      <c r="A571" s="181" t="s">
        <v>1370</v>
      </c>
      <c r="B571" s="181" t="s">
        <v>1369</v>
      </c>
      <c r="C571" s="181" t="s">
        <v>1370</v>
      </c>
      <c r="D571" s="327"/>
      <c r="F571" s="100"/>
      <c r="G571" s="101" t="s">
        <v>1254</v>
      </c>
      <c r="H571" s="100"/>
      <c r="I571" s="168">
        <v>132339.45000000001</v>
      </c>
      <c r="J571" s="168">
        <v>125398.26</v>
      </c>
      <c r="K571" s="168">
        <v>143304.75</v>
      </c>
      <c r="L571" s="111">
        <v>149030</v>
      </c>
      <c r="M571" s="112">
        <v>149760</v>
      </c>
      <c r="N571" s="113">
        <f t="shared" si="82"/>
        <v>730</v>
      </c>
      <c r="O571" s="114">
        <f t="shared" si="83"/>
        <v>0.99512553418803418</v>
      </c>
      <c r="P571" s="130">
        <v>163238</v>
      </c>
      <c r="Q571" s="138">
        <v>163238</v>
      </c>
      <c r="R571" s="112"/>
      <c r="S571" s="112">
        <f t="shared" ref="S571:S575" si="90">P571-Q571</f>
        <v>0</v>
      </c>
      <c r="T571" s="144">
        <v>163238</v>
      </c>
      <c r="U571" s="402">
        <v>44564</v>
      </c>
      <c r="V571" s="112">
        <f>Q571-T571</f>
        <v>0</v>
      </c>
      <c r="W571" s="112">
        <v>163238</v>
      </c>
      <c r="X571" s="112">
        <f>T571-W571</f>
        <v>0</v>
      </c>
    </row>
    <row r="572" spans="1:43" ht="11.25" customHeight="1" x14ac:dyDescent="0.25">
      <c r="A572" s="181" t="s">
        <v>1370</v>
      </c>
      <c r="B572" s="181" t="s">
        <v>1369</v>
      </c>
      <c r="C572" s="181" t="s">
        <v>1370</v>
      </c>
      <c r="D572" s="327"/>
      <c r="E572" s="100"/>
      <c r="F572" s="100"/>
      <c r="G572" s="101" t="s">
        <v>935</v>
      </c>
      <c r="H572" s="100"/>
      <c r="I572" s="168">
        <v>99978.16</v>
      </c>
      <c r="J572" s="168">
        <v>101056.91</v>
      </c>
      <c r="K572" s="168">
        <v>127203.39</v>
      </c>
      <c r="L572" s="111">
        <v>148832.81</v>
      </c>
      <c r="M572" s="112">
        <v>132867</v>
      </c>
      <c r="N572" s="113">
        <f t="shared" si="82"/>
        <v>-15965.809999999998</v>
      </c>
      <c r="O572" s="114">
        <f t="shared" si="83"/>
        <v>1.1201638480585849</v>
      </c>
      <c r="P572" s="130">
        <v>151930</v>
      </c>
      <c r="Q572" s="138">
        <v>151931</v>
      </c>
      <c r="R572" s="112"/>
      <c r="S572" s="112">
        <f t="shared" si="90"/>
        <v>-1</v>
      </c>
      <c r="T572" s="144">
        <v>151931</v>
      </c>
      <c r="U572" s="402">
        <v>44564</v>
      </c>
      <c r="V572" s="112">
        <f>Q572-T572</f>
        <v>0</v>
      </c>
      <c r="W572" s="112">
        <v>151931</v>
      </c>
      <c r="X572" s="112">
        <f>T572-W572</f>
        <v>0</v>
      </c>
    </row>
    <row r="573" spans="1:43" ht="11.25" customHeight="1" x14ac:dyDescent="0.25">
      <c r="A573" s="181" t="s">
        <v>1370</v>
      </c>
      <c r="B573" s="181" t="s">
        <v>1369</v>
      </c>
      <c r="C573" s="181" t="s">
        <v>1370</v>
      </c>
      <c r="D573" s="327"/>
      <c r="E573" s="100"/>
      <c r="F573" s="100"/>
      <c r="G573" s="101" t="s">
        <v>936</v>
      </c>
      <c r="H573" s="100"/>
      <c r="I573" s="168"/>
      <c r="J573" s="168"/>
      <c r="K573" s="168">
        <v>0</v>
      </c>
      <c r="L573" s="111">
        <v>0</v>
      </c>
      <c r="M573" s="112"/>
      <c r="N573" s="113">
        <f t="shared" si="82"/>
        <v>0</v>
      </c>
      <c r="O573" s="114" t="str">
        <f t="shared" si="83"/>
        <v>---</v>
      </c>
      <c r="P573" s="130"/>
      <c r="Q573" s="138"/>
      <c r="R573" s="112"/>
      <c r="S573" s="112">
        <f t="shared" si="90"/>
        <v>0</v>
      </c>
      <c r="T573" s="144"/>
      <c r="U573" s="402">
        <v>44564</v>
      </c>
      <c r="V573" s="112">
        <f>Q573-T573</f>
        <v>0</v>
      </c>
      <c r="W573" s="112"/>
      <c r="X573" s="112">
        <f>T573-W573</f>
        <v>0</v>
      </c>
    </row>
    <row r="574" spans="1:43" ht="11.25" customHeight="1" x14ac:dyDescent="0.25">
      <c r="A574" s="181" t="s">
        <v>1370</v>
      </c>
      <c r="B574" s="181" t="s">
        <v>1369</v>
      </c>
      <c r="C574" s="181" t="s">
        <v>1370</v>
      </c>
      <c r="D574" s="327"/>
      <c r="E574" s="100"/>
      <c r="F574" s="100"/>
      <c r="G574" s="101" t="s">
        <v>937</v>
      </c>
      <c r="H574" s="100"/>
      <c r="I574" s="168">
        <v>76349.7</v>
      </c>
      <c r="J574" s="168">
        <v>82114.929999999993</v>
      </c>
      <c r="K574" s="168">
        <v>81667.75</v>
      </c>
      <c r="L574" s="111">
        <v>85006.59</v>
      </c>
      <c r="M574" s="112">
        <v>85280</v>
      </c>
      <c r="N574" s="113">
        <f t="shared" si="82"/>
        <v>273.41000000000349</v>
      </c>
      <c r="O574" s="114">
        <f t="shared" si="83"/>
        <v>0.9967939727954972</v>
      </c>
      <c r="P574" s="130">
        <v>92955</v>
      </c>
      <c r="Q574" s="138">
        <v>92955</v>
      </c>
      <c r="R574" s="112"/>
      <c r="S574" s="112">
        <f t="shared" si="90"/>
        <v>0</v>
      </c>
      <c r="T574" s="144">
        <v>92955</v>
      </c>
      <c r="U574" s="402">
        <v>44564</v>
      </c>
      <c r="V574" s="112">
        <f>Q574-T574</f>
        <v>0</v>
      </c>
      <c r="W574" s="112">
        <v>92955</v>
      </c>
      <c r="X574" s="112">
        <f>T574-W574</f>
        <v>0</v>
      </c>
    </row>
    <row r="575" spans="1:43" ht="11.25" customHeight="1" x14ac:dyDescent="0.25">
      <c r="A575" s="181" t="s">
        <v>1370</v>
      </c>
      <c r="B575" s="181" t="s">
        <v>1369</v>
      </c>
      <c r="C575" s="181" t="s">
        <v>1370</v>
      </c>
      <c r="D575" s="327"/>
      <c r="E575" s="100"/>
      <c r="F575" s="100"/>
      <c r="G575" s="101" t="s">
        <v>1141</v>
      </c>
      <c r="H575" s="100"/>
      <c r="I575" s="168"/>
      <c r="J575" s="168"/>
      <c r="K575" s="168">
        <v>0</v>
      </c>
      <c r="L575" s="111">
        <v>0</v>
      </c>
      <c r="M575" s="112">
        <v>0</v>
      </c>
      <c r="N575" s="113">
        <f t="shared" si="82"/>
        <v>0</v>
      </c>
      <c r="O575" s="114" t="str">
        <f t="shared" si="83"/>
        <v>---</v>
      </c>
      <c r="P575" s="130">
        <v>0</v>
      </c>
      <c r="Q575" s="138"/>
      <c r="R575" s="112"/>
      <c r="S575" s="112">
        <f t="shared" si="90"/>
        <v>0</v>
      </c>
      <c r="T575" s="144"/>
      <c r="U575" s="402">
        <v>44564</v>
      </c>
      <c r="V575" s="112">
        <f>Q575-T575</f>
        <v>0</v>
      </c>
      <c r="W575" s="112"/>
      <c r="X575" s="112">
        <f>T575-W575</f>
        <v>0</v>
      </c>
      <c r="AJ575" s="101"/>
      <c r="AK575" s="101"/>
      <c r="AL575" s="101"/>
    </row>
    <row r="576" spans="1:43" s="101" customFormat="1" ht="11.25" customHeight="1" x14ac:dyDescent="0.25">
      <c r="A576" s="181" t="s">
        <v>1370</v>
      </c>
      <c r="B576" s="181" t="s">
        <v>1369</v>
      </c>
      <c r="C576" s="181" t="s">
        <v>1370</v>
      </c>
      <c r="D576" s="327"/>
      <c r="E576" s="100"/>
      <c r="G576" s="101" t="s">
        <v>938</v>
      </c>
      <c r="I576" s="168"/>
      <c r="J576" s="168"/>
      <c r="K576" s="168">
        <v>0</v>
      </c>
      <c r="L576" s="111">
        <v>0</v>
      </c>
      <c r="M576" s="112">
        <v>0</v>
      </c>
      <c r="N576" s="113">
        <f t="shared" si="82"/>
        <v>0</v>
      </c>
      <c r="O576" s="114" t="str">
        <f t="shared" si="83"/>
        <v>---</v>
      </c>
      <c r="P576" s="130">
        <v>0</v>
      </c>
      <c r="Q576" s="138"/>
      <c r="R576" s="112"/>
      <c r="S576" s="112">
        <f>P576-Q576</f>
        <v>0</v>
      </c>
      <c r="T576" s="144"/>
      <c r="U576" s="402">
        <v>44564</v>
      </c>
      <c r="V576" s="112">
        <f>Q576-T576</f>
        <v>0</v>
      </c>
      <c r="W576" s="112"/>
      <c r="X576" s="112">
        <f>T576-W576</f>
        <v>0</v>
      </c>
      <c r="Y576" s="291"/>
      <c r="Z576" s="181"/>
      <c r="AA576" s="181"/>
      <c r="AB576" s="181"/>
      <c r="AC576" s="100"/>
      <c r="AD576" s="100"/>
      <c r="AE576" s="100"/>
      <c r="AF576" s="181"/>
      <c r="AG576" s="181"/>
      <c r="AH576" s="100"/>
      <c r="AI576" s="100"/>
      <c r="AJ576" s="100"/>
      <c r="AK576" s="100"/>
      <c r="AL576" s="100"/>
      <c r="AO576" s="100"/>
      <c r="AP576" s="100"/>
      <c r="AQ576" s="100"/>
    </row>
    <row r="577" spans="1:43" ht="11.25" customHeight="1" x14ac:dyDescent="0.25">
      <c r="A577" s="181" t="s">
        <v>1370</v>
      </c>
      <c r="B577" s="181" t="s">
        <v>1369</v>
      </c>
      <c r="C577" s="181" t="s">
        <v>1370</v>
      </c>
      <c r="D577" s="327"/>
      <c r="E577" s="100"/>
      <c r="G577" s="101" t="s">
        <v>1173</v>
      </c>
      <c r="I577" s="168">
        <v>32981.839999999997</v>
      </c>
      <c r="J577" s="168">
        <v>39791.760000000002</v>
      </c>
      <c r="K577" s="168">
        <v>49745.36</v>
      </c>
      <c r="L577" s="111">
        <v>23234.69</v>
      </c>
      <c r="M577" s="112">
        <v>52892</v>
      </c>
      <c r="N577" s="113">
        <f t="shared" si="82"/>
        <v>29657.31</v>
      </c>
      <c r="O577" s="114">
        <f t="shared" si="83"/>
        <v>0.43928552522120545</v>
      </c>
      <c r="P577" s="130">
        <v>34480</v>
      </c>
      <c r="Q577" s="138">
        <v>34480</v>
      </c>
      <c r="R577" s="112"/>
      <c r="S577" s="112">
        <f>P577-Q577</f>
        <v>0</v>
      </c>
      <c r="T577" s="144">
        <v>34480</v>
      </c>
      <c r="U577" s="402">
        <v>44564</v>
      </c>
      <c r="V577" s="112">
        <f>Q577-T577</f>
        <v>0</v>
      </c>
      <c r="W577" s="112">
        <v>34480</v>
      </c>
      <c r="X577" s="112">
        <f>T577-W577</f>
        <v>0</v>
      </c>
      <c r="AO577" s="101"/>
      <c r="AP577" s="101"/>
      <c r="AQ577" s="101"/>
    </row>
    <row r="578" spans="1:43" ht="11.25" customHeight="1" x14ac:dyDescent="0.25">
      <c r="A578" s="181" t="s">
        <v>1394</v>
      </c>
      <c r="B578" s="181" t="s">
        <v>1369</v>
      </c>
      <c r="C578" s="181" t="s">
        <v>1371</v>
      </c>
      <c r="D578" s="327"/>
      <c r="F578" s="100" t="s">
        <v>939</v>
      </c>
      <c r="G578" s="100"/>
      <c r="H578" s="100"/>
      <c r="I578" s="165">
        <f>SUM(I569:I577)</f>
        <v>341649.15</v>
      </c>
      <c r="J578" s="165">
        <f>SUM(J569:J577)</f>
        <v>348361.86</v>
      </c>
      <c r="K578" s="165">
        <f>SUM(K569:K577)</f>
        <v>401921.25</v>
      </c>
      <c r="L578" s="106">
        <f>SUM(L569:L577)</f>
        <v>406104.09</v>
      </c>
      <c r="M578" s="107">
        <f>SUM(M569:M577)</f>
        <v>420799</v>
      </c>
      <c r="N578" s="257">
        <f t="shared" si="82"/>
        <v>14694.909999999974</v>
      </c>
      <c r="O578" s="258">
        <f t="shared" si="83"/>
        <v>0.96507855294332934</v>
      </c>
      <c r="P578" s="356">
        <f>SUM(P569:P577)</f>
        <v>442603</v>
      </c>
      <c r="Q578" s="369">
        <f>SUM(Q569:Q577)</f>
        <v>442604</v>
      </c>
      <c r="R578" s="112"/>
      <c r="S578" s="107">
        <f>P578-Q578</f>
        <v>-1</v>
      </c>
      <c r="T578" s="382">
        <f>SUM(T569:T577)</f>
        <v>442604</v>
      </c>
      <c r="U578" s="402">
        <v>44564</v>
      </c>
      <c r="V578" s="107">
        <f>Q578-T578</f>
        <v>0</v>
      </c>
      <c r="W578" s="107">
        <f>SUM(W569:W577)</f>
        <v>442604</v>
      </c>
      <c r="X578" s="107">
        <f>T578-W578</f>
        <v>0</v>
      </c>
    </row>
    <row r="579" spans="1:43" ht="11.25" customHeight="1" x14ac:dyDescent="0.25">
      <c r="A579" s="181" t="s">
        <v>1370</v>
      </c>
      <c r="B579" s="181" t="s">
        <v>1369</v>
      </c>
      <c r="C579" s="181" t="s">
        <v>1370</v>
      </c>
      <c r="D579" s="327"/>
      <c r="F579" s="100" t="s">
        <v>940</v>
      </c>
      <c r="G579" s="100"/>
      <c r="H579" s="100"/>
      <c r="I579" s="167"/>
      <c r="J579" s="167"/>
      <c r="K579" s="167"/>
      <c r="L579" s="111"/>
      <c r="M579" s="112"/>
      <c r="N579" s="113"/>
      <c r="O579" s="114"/>
      <c r="P579" s="130"/>
      <c r="Q579" s="138"/>
      <c r="R579" s="112"/>
      <c r="S579" s="112"/>
      <c r="T579" s="144"/>
      <c r="U579" s="402">
        <v>44564</v>
      </c>
      <c r="V579" s="112"/>
      <c r="W579" s="112"/>
      <c r="X579" s="112"/>
    </row>
    <row r="580" spans="1:43" ht="11.25" customHeight="1" x14ac:dyDescent="0.25">
      <c r="A580" s="181" t="s">
        <v>1370</v>
      </c>
      <c r="B580" s="181" t="s">
        <v>1369</v>
      </c>
      <c r="C580" s="181" t="s">
        <v>1370</v>
      </c>
      <c r="D580" s="327"/>
      <c r="E580" s="100"/>
      <c r="F580" s="100"/>
      <c r="G580" s="101" t="s">
        <v>941</v>
      </c>
      <c r="H580" s="100"/>
      <c r="I580" s="168">
        <v>6000</v>
      </c>
      <c r="J580" s="168">
        <v>50584.69</v>
      </c>
      <c r="K580" s="168">
        <v>2542.4</v>
      </c>
      <c r="L580" s="115">
        <v>9976.5499999999993</v>
      </c>
      <c r="M580" s="233">
        <v>7000</v>
      </c>
      <c r="N580" s="259">
        <f t="shared" si="82"/>
        <v>-2976.5499999999993</v>
      </c>
      <c r="O580" s="260">
        <f t="shared" si="83"/>
        <v>1.4252214285714284</v>
      </c>
      <c r="P580" s="355">
        <v>15000</v>
      </c>
      <c r="Q580" s="368">
        <v>15000</v>
      </c>
      <c r="R580" s="233"/>
      <c r="S580" s="116">
        <f>P580-Q580</f>
        <v>0</v>
      </c>
      <c r="T580" s="381">
        <v>7000</v>
      </c>
      <c r="U580" s="402">
        <v>44564</v>
      </c>
      <c r="V580" s="116">
        <f>Q580-T580</f>
        <v>8000</v>
      </c>
      <c r="W580" s="233">
        <v>15000</v>
      </c>
      <c r="X580" s="233">
        <f>T580-W580</f>
        <v>-8000</v>
      </c>
    </row>
    <row r="581" spans="1:43" ht="11.25" customHeight="1" x14ac:dyDescent="0.25">
      <c r="A581" s="181" t="s">
        <v>1394</v>
      </c>
      <c r="B581" s="181" t="s">
        <v>1369</v>
      </c>
      <c r="C581" s="181" t="s">
        <v>1371</v>
      </c>
      <c r="D581" s="327"/>
      <c r="E581" s="100"/>
      <c r="F581" s="100" t="s">
        <v>942</v>
      </c>
      <c r="G581" s="100"/>
      <c r="H581" s="100"/>
      <c r="I581" s="165">
        <f>SUM(I579:I580)</f>
        <v>6000</v>
      </c>
      <c r="J581" s="165">
        <f>SUM(J579:J580)</f>
        <v>50584.69</v>
      </c>
      <c r="K581" s="165">
        <f>SUM(K579:K580)</f>
        <v>2542.4</v>
      </c>
      <c r="L581" s="106">
        <f>SUM(L579:L580)</f>
        <v>9976.5499999999993</v>
      </c>
      <c r="M581" s="107">
        <f>SUM(M579:M580)</f>
        <v>7000</v>
      </c>
      <c r="N581" s="257">
        <f t="shared" si="82"/>
        <v>-2976.5499999999993</v>
      </c>
      <c r="O581" s="258">
        <f t="shared" si="83"/>
        <v>1.4252214285714284</v>
      </c>
      <c r="P581" s="356">
        <f>SUM(P579:P580)</f>
        <v>15000</v>
      </c>
      <c r="Q581" s="369">
        <f>SUM(Q579:Q580)</f>
        <v>15000</v>
      </c>
      <c r="R581" s="112"/>
      <c r="S581" s="107">
        <f>P581-Q581</f>
        <v>0</v>
      </c>
      <c r="T581" s="382">
        <f>SUM(T579:T580)</f>
        <v>7000</v>
      </c>
      <c r="U581" s="402">
        <v>44564</v>
      </c>
      <c r="V581" s="112">
        <f>Q581-T581</f>
        <v>8000</v>
      </c>
      <c r="W581" s="107">
        <f>SUM(W579:W580)</f>
        <v>15000</v>
      </c>
      <c r="X581" s="107">
        <f>T581-W581</f>
        <v>-8000</v>
      </c>
    </row>
    <row r="582" spans="1:43" ht="11.25" customHeight="1" x14ac:dyDescent="0.25">
      <c r="A582" s="181" t="s">
        <v>1370</v>
      </c>
      <c r="B582" s="181" t="s">
        <v>1369</v>
      </c>
      <c r="C582" s="181" t="s">
        <v>1370</v>
      </c>
      <c r="D582" s="327"/>
      <c r="E582" s="100"/>
      <c r="F582" s="100" t="s">
        <v>943</v>
      </c>
      <c r="G582" s="100"/>
      <c r="H582" s="100"/>
      <c r="I582" s="168"/>
      <c r="J582" s="168"/>
      <c r="K582" s="168"/>
      <c r="L582" s="115"/>
      <c r="M582" s="112"/>
      <c r="N582" s="113"/>
      <c r="O582" s="114"/>
      <c r="P582" s="355"/>
      <c r="Q582" s="368"/>
      <c r="R582" s="233"/>
      <c r="S582" s="112"/>
      <c r="T582" s="381"/>
      <c r="U582" s="402">
        <v>44564</v>
      </c>
      <c r="V582" s="112"/>
      <c r="W582" s="233"/>
      <c r="X582" s="233"/>
    </row>
    <row r="583" spans="1:43" ht="11.25" customHeight="1" x14ac:dyDescent="0.25">
      <c r="A583" s="181" t="s">
        <v>1370</v>
      </c>
      <c r="B583" s="181" t="s">
        <v>1369</v>
      </c>
      <c r="C583" s="181" t="s">
        <v>1370</v>
      </c>
      <c r="D583" s="327"/>
      <c r="E583" s="100"/>
      <c r="F583" s="100"/>
      <c r="G583" s="101" t="s">
        <v>944</v>
      </c>
      <c r="H583" s="100"/>
      <c r="I583" s="168">
        <v>16104.36</v>
      </c>
      <c r="J583" s="168">
        <v>25397.19</v>
      </c>
      <c r="K583" s="168">
        <v>1092.5</v>
      </c>
      <c r="L583" s="111">
        <v>37330.160000000003</v>
      </c>
      <c r="M583" s="112">
        <v>28704</v>
      </c>
      <c r="N583" s="113">
        <f t="shared" si="82"/>
        <v>-8626.1600000000035</v>
      </c>
      <c r="O583" s="114">
        <f t="shared" si="83"/>
        <v>1.3005211817168341</v>
      </c>
      <c r="P583" s="130">
        <v>28159</v>
      </c>
      <c r="Q583" s="138">
        <v>28159</v>
      </c>
      <c r="R583" s="112"/>
      <c r="S583" s="112">
        <f t="shared" ref="S583" si="91">P583-Q583</f>
        <v>0</v>
      </c>
      <c r="T583" s="144">
        <v>30000</v>
      </c>
      <c r="U583" s="402">
        <v>44564</v>
      </c>
      <c r="V583" s="112">
        <f>Q583-T583</f>
        <v>-1841</v>
      </c>
      <c r="W583" s="112">
        <v>28159</v>
      </c>
      <c r="X583" s="112">
        <f>T583-W583</f>
        <v>1841</v>
      </c>
    </row>
    <row r="584" spans="1:43" ht="11.25" customHeight="1" x14ac:dyDescent="0.25">
      <c r="A584" s="181" t="s">
        <v>1370</v>
      </c>
      <c r="B584" s="181" t="s">
        <v>1369</v>
      </c>
      <c r="C584" s="181" t="s">
        <v>1370</v>
      </c>
      <c r="D584" s="327"/>
      <c r="E584" s="100"/>
      <c r="F584" s="100"/>
      <c r="G584" s="101" t="s">
        <v>945</v>
      </c>
      <c r="H584" s="100"/>
      <c r="I584" s="170">
        <v>14908.55</v>
      </c>
      <c r="J584" s="170">
        <v>11994.99</v>
      </c>
      <c r="K584" s="170">
        <v>9</v>
      </c>
      <c r="L584" s="117">
        <v>18225.2</v>
      </c>
      <c r="M584" s="116">
        <v>18400</v>
      </c>
      <c r="N584" s="259">
        <f t="shared" si="82"/>
        <v>174.79999999999927</v>
      </c>
      <c r="O584" s="260">
        <f t="shared" si="83"/>
        <v>0.99050000000000005</v>
      </c>
      <c r="P584" s="360">
        <v>21600</v>
      </c>
      <c r="Q584" s="138">
        <v>21600</v>
      </c>
      <c r="R584" s="112"/>
      <c r="S584" s="116">
        <f>P584-Q584</f>
        <v>0</v>
      </c>
      <c r="T584" s="384">
        <v>20000</v>
      </c>
      <c r="U584" s="402">
        <v>44564</v>
      </c>
      <c r="V584" s="116">
        <f>Q584-T584</f>
        <v>1600</v>
      </c>
      <c r="W584" s="116">
        <v>21600</v>
      </c>
      <c r="X584" s="116">
        <f>T584-W584</f>
        <v>-1600</v>
      </c>
    </row>
    <row r="585" spans="1:43" ht="11.25" customHeight="1" x14ac:dyDescent="0.25">
      <c r="A585" s="181" t="s">
        <v>1394</v>
      </c>
      <c r="B585" s="181" t="s">
        <v>1369</v>
      </c>
      <c r="C585" s="181" t="s">
        <v>1371</v>
      </c>
      <c r="D585" s="327"/>
      <c r="E585" s="100"/>
      <c r="F585" s="100" t="s">
        <v>946</v>
      </c>
      <c r="G585" s="100"/>
      <c r="H585" s="100"/>
      <c r="I585" s="335">
        <f>SUM(I583:I584)</f>
        <v>31012.91</v>
      </c>
      <c r="J585" s="335">
        <f>SUM(J583:J584)</f>
        <v>37392.18</v>
      </c>
      <c r="K585" s="335">
        <f>SUM(K583:K584)</f>
        <v>1101.5</v>
      </c>
      <c r="L585" s="331">
        <f>SUM(L583:L584)</f>
        <v>55555.360000000001</v>
      </c>
      <c r="M585" s="332">
        <f>SUM(M583:M584)</f>
        <v>47104</v>
      </c>
      <c r="N585" s="333">
        <f t="shared" si="82"/>
        <v>-8451.36</v>
      </c>
      <c r="O585" s="334">
        <f t="shared" si="83"/>
        <v>1.1794191576086956</v>
      </c>
      <c r="P585" s="357">
        <f>SUM(P583:P584)</f>
        <v>49759</v>
      </c>
      <c r="Q585" s="370">
        <f>SUM(Q583:Q584)</f>
        <v>49759</v>
      </c>
      <c r="R585" s="112"/>
      <c r="S585" s="332">
        <f>P585-Q585</f>
        <v>0</v>
      </c>
      <c r="T585" s="383">
        <f>SUM(T583:T584)</f>
        <v>50000</v>
      </c>
      <c r="U585" s="402">
        <v>44564</v>
      </c>
      <c r="V585" s="332">
        <f>Q585-T585</f>
        <v>-241</v>
      </c>
      <c r="W585" s="332">
        <f>SUM(W583:W584)</f>
        <v>49759</v>
      </c>
      <c r="X585" s="332">
        <f>T585-W585</f>
        <v>241</v>
      </c>
    </row>
    <row r="586" spans="1:43" ht="11.25" customHeight="1" x14ac:dyDescent="0.25">
      <c r="A586" s="181" t="s">
        <v>1370</v>
      </c>
      <c r="B586" s="181" t="s">
        <v>1370</v>
      </c>
      <c r="C586" s="181" t="s">
        <v>1371</v>
      </c>
      <c r="D586" s="327"/>
      <c r="E586" s="416" t="s">
        <v>947</v>
      </c>
      <c r="F586" s="100"/>
      <c r="G586" s="100"/>
      <c r="H586" s="100"/>
      <c r="I586" s="165">
        <f>SUM(I578+I581+I585)</f>
        <v>378662.06</v>
      </c>
      <c r="J586" s="165">
        <f>SUM(J578+J581+J585)</f>
        <v>436338.73</v>
      </c>
      <c r="K586" s="165">
        <f>SUM(K578+K581+K585)</f>
        <v>405565.15</v>
      </c>
      <c r="L586" s="106">
        <f>SUM(L578+L581+L585)</f>
        <v>471636</v>
      </c>
      <c r="M586" s="107">
        <f>SUM(M578+M581+M585)</f>
        <v>474903</v>
      </c>
      <c r="N586" s="257">
        <f t="shared" si="82"/>
        <v>3267</v>
      </c>
      <c r="O586" s="258">
        <f t="shared" si="83"/>
        <v>0.99312070043777356</v>
      </c>
      <c r="P586" s="356">
        <f>SUM(P578+P581+P585)</f>
        <v>507362</v>
      </c>
      <c r="Q586" s="369">
        <f>SUM(Q578+Q581+Q585)</f>
        <v>507363</v>
      </c>
      <c r="R586" s="112"/>
      <c r="S586" s="107">
        <f>P586-Q586</f>
        <v>-1</v>
      </c>
      <c r="T586" s="382">
        <f>SUM(T578+T581+T585)</f>
        <v>499604</v>
      </c>
      <c r="U586" s="402">
        <v>44564</v>
      </c>
      <c r="V586" s="107">
        <f>Q586-T586</f>
        <v>7759</v>
      </c>
      <c r="W586" s="107">
        <f>SUM(W578+W581+W585)</f>
        <v>507363</v>
      </c>
      <c r="X586" s="107">
        <f>T586-W586</f>
        <v>-7759</v>
      </c>
    </row>
    <row r="587" spans="1:43" ht="11.25" customHeight="1" x14ac:dyDescent="0.25">
      <c r="A587" s="181" t="s">
        <v>1370</v>
      </c>
      <c r="B587" s="181" t="s">
        <v>1370</v>
      </c>
      <c r="C587" s="181" t="s">
        <v>1420</v>
      </c>
      <c r="D587" s="327"/>
      <c r="I587" s="168"/>
      <c r="J587" s="168"/>
      <c r="K587" s="168"/>
      <c r="L587" s="115"/>
      <c r="M587" s="112"/>
      <c r="N587" s="113"/>
      <c r="O587" s="114"/>
      <c r="P587" s="233"/>
      <c r="Q587" s="233"/>
      <c r="R587" s="233"/>
      <c r="S587" s="112"/>
      <c r="T587" s="233"/>
      <c r="U587" s="104"/>
      <c r="V587" s="112"/>
      <c r="W587" s="233"/>
      <c r="X587" s="233"/>
    </row>
    <row r="588" spans="1:43" ht="11.25" customHeight="1" x14ac:dyDescent="0.25">
      <c r="A588" s="181" t="s">
        <v>1370</v>
      </c>
      <c r="B588" s="181" t="s">
        <v>1370</v>
      </c>
      <c r="C588" s="181" t="s">
        <v>1370</v>
      </c>
      <c r="D588" s="327"/>
      <c r="E588" s="100" t="s">
        <v>948</v>
      </c>
      <c r="F588" s="100"/>
      <c r="G588" s="100"/>
      <c r="H588" s="100"/>
      <c r="I588" s="168"/>
      <c r="J588" s="168"/>
      <c r="K588" s="168"/>
      <c r="L588" s="115"/>
      <c r="M588" s="112"/>
      <c r="N588" s="113"/>
      <c r="O588" s="114"/>
      <c r="P588" s="355"/>
      <c r="Q588" s="368"/>
      <c r="R588" s="368"/>
      <c r="S588" s="112"/>
      <c r="T588" s="381"/>
      <c r="U588" s="402"/>
      <c r="V588" s="112"/>
      <c r="W588" s="233"/>
      <c r="X588" s="233"/>
    </row>
    <row r="589" spans="1:43" ht="11.25" customHeight="1" x14ac:dyDescent="0.25">
      <c r="A589" s="181" t="s">
        <v>1370</v>
      </c>
      <c r="B589" s="181" t="s">
        <v>1406</v>
      </c>
      <c r="C589" s="181" t="s">
        <v>1370</v>
      </c>
      <c r="D589" s="327"/>
      <c r="E589" s="100"/>
      <c r="F589" s="100" t="s">
        <v>949</v>
      </c>
      <c r="G589" s="100"/>
      <c r="H589" s="100"/>
      <c r="I589" s="168"/>
      <c r="J589" s="168"/>
      <c r="K589" s="168"/>
      <c r="L589" s="115"/>
      <c r="M589" s="112"/>
      <c r="N589" s="113"/>
      <c r="O589" s="114"/>
      <c r="P589" s="355"/>
      <c r="Q589" s="368"/>
      <c r="R589" s="368"/>
      <c r="S589" s="112"/>
      <c r="T589" s="381"/>
      <c r="U589" s="402"/>
      <c r="V589" s="112"/>
      <c r="W589" s="233"/>
      <c r="X589" s="233"/>
    </row>
    <row r="590" spans="1:43" ht="11.25" customHeight="1" x14ac:dyDescent="0.25">
      <c r="A590" s="181" t="s">
        <v>1370</v>
      </c>
      <c r="B590" s="181" t="s">
        <v>1406</v>
      </c>
      <c r="C590" s="181" t="s">
        <v>1370</v>
      </c>
      <c r="D590" s="327"/>
      <c r="F590" s="100"/>
      <c r="G590" s="101" t="s">
        <v>950</v>
      </c>
      <c r="H590" s="100"/>
      <c r="I590" s="168">
        <v>639.96</v>
      </c>
      <c r="J590" s="168">
        <v>649.65</v>
      </c>
      <c r="K590" s="168">
        <v>658.56</v>
      </c>
      <c r="L590" s="115">
        <v>1675.81</v>
      </c>
      <c r="M590" s="233">
        <v>672</v>
      </c>
      <c r="N590" s="113">
        <f t="shared" si="82"/>
        <v>-1003.81</v>
      </c>
      <c r="O590" s="114">
        <f t="shared" si="83"/>
        <v>2.4937648809523809</v>
      </c>
      <c r="P590" s="355">
        <v>2550</v>
      </c>
      <c r="Q590" s="368">
        <v>2550</v>
      </c>
      <c r="R590" s="368"/>
      <c r="S590" s="112">
        <f t="shared" ref="S590:S600" si="92">P590-Q590</f>
        <v>0</v>
      </c>
      <c r="T590" s="381">
        <v>2510</v>
      </c>
      <c r="U590" s="402">
        <v>44474</v>
      </c>
      <c r="V590" s="112">
        <f>Q590-T590</f>
        <v>40</v>
      </c>
      <c r="W590" s="233">
        <v>2550</v>
      </c>
      <c r="X590" s="233">
        <f>T590-W590</f>
        <v>-40</v>
      </c>
    </row>
    <row r="591" spans="1:43" ht="11.25" customHeight="1" x14ac:dyDescent="0.2">
      <c r="A591" s="181" t="s">
        <v>1370</v>
      </c>
      <c r="B591" s="181" t="s">
        <v>1406</v>
      </c>
      <c r="C591" s="181" t="s">
        <v>1370</v>
      </c>
      <c r="D591" s="327"/>
      <c r="E591" s="100"/>
      <c r="F591" s="100"/>
      <c r="G591" s="101" t="s">
        <v>1263</v>
      </c>
      <c r="H591" s="100"/>
      <c r="I591" s="168"/>
      <c r="J591" s="168"/>
      <c r="K591" s="168">
        <v>0</v>
      </c>
      <c r="L591" s="115">
        <v>0</v>
      </c>
      <c r="M591" s="233"/>
      <c r="N591" s="113">
        <f t="shared" ref="N591" si="93">M591-L591</f>
        <v>0</v>
      </c>
      <c r="O591" s="114" t="str">
        <f t="shared" ref="O591" si="94">IF((M591=0),"---",(L591/M591))</f>
        <v>---</v>
      </c>
      <c r="P591" s="355">
        <v>0</v>
      </c>
      <c r="Q591" s="368">
        <v>0</v>
      </c>
      <c r="R591" s="368"/>
      <c r="S591" s="112">
        <v>0</v>
      </c>
      <c r="T591" s="390">
        <v>0</v>
      </c>
      <c r="U591" s="402">
        <v>44474</v>
      </c>
      <c r="V591" s="112"/>
      <c r="W591" s="233">
        <v>0</v>
      </c>
      <c r="X591" s="233">
        <f>T591-W591</f>
        <v>0</v>
      </c>
    </row>
    <row r="592" spans="1:43" ht="11.25" customHeight="1" x14ac:dyDescent="0.25">
      <c r="A592" s="181" t="s">
        <v>1370</v>
      </c>
      <c r="B592" s="181" t="s">
        <v>1406</v>
      </c>
      <c r="C592" s="181" t="s">
        <v>1370</v>
      </c>
      <c r="D592" s="327"/>
      <c r="E592" s="100"/>
      <c r="F592" s="100"/>
      <c r="G592" s="297" t="s">
        <v>694</v>
      </c>
      <c r="H592" s="296"/>
      <c r="I592" s="295"/>
      <c r="J592" s="295"/>
      <c r="K592" s="167"/>
      <c r="L592" s="115"/>
      <c r="M592" s="233"/>
      <c r="N592" s="113"/>
      <c r="O592" s="114"/>
      <c r="P592" s="355">
        <v>0</v>
      </c>
      <c r="Q592" s="368">
        <v>0</v>
      </c>
      <c r="R592" s="368"/>
      <c r="S592" s="112">
        <f t="shared" ref="S592:S596" si="95">P592-Q592</f>
        <v>0</v>
      </c>
      <c r="T592" s="381">
        <v>0</v>
      </c>
      <c r="U592" s="402">
        <v>44564</v>
      </c>
      <c r="V592" s="112">
        <f>Q592-T592</f>
        <v>0</v>
      </c>
      <c r="W592" s="233">
        <v>0</v>
      </c>
      <c r="X592" s="233">
        <f>T592-W592</f>
        <v>0</v>
      </c>
    </row>
    <row r="593" spans="1:24" ht="11.25" customHeight="1" x14ac:dyDescent="0.25">
      <c r="A593" s="181" t="s">
        <v>1370</v>
      </c>
      <c r="B593" s="181" t="s">
        <v>1406</v>
      </c>
      <c r="C593" s="181" t="s">
        <v>1370</v>
      </c>
      <c r="D593" s="327"/>
      <c r="E593" s="100"/>
      <c r="F593" s="100"/>
      <c r="G593" s="297" t="s">
        <v>695</v>
      </c>
      <c r="H593" s="296"/>
      <c r="I593" s="295"/>
      <c r="J593" s="295"/>
      <c r="K593" s="167"/>
      <c r="L593" s="115"/>
      <c r="M593" s="233"/>
      <c r="N593" s="113"/>
      <c r="O593" s="114"/>
      <c r="P593" s="355">
        <v>0</v>
      </c>
      <c r="Q593" s="368">
        <v>0</v>
      </c>
      <c r="R593" s="368"/>
      <c r="S593" s="112">
        <f t="shared" si="95"/>
        <v>0</v>
      </c>
      <c r="T593" s="381">
        <v>0</v>
      </c>
      <c r="U593" s="402">
        <v>44564</v>
      </c>
      <c r="V593" s="112">
        <f>Q593-T593</f>
        <v>0</v>
      </c>
      <c r="W593" s="233">
        <v>0</v>
      </c>
      <c r="X593" s="233">
        <f>T593-W593</f>
        <v>0</v>
      </c>
    </row>
    <row r="594" spans="1:24" ht="11.25" customHeight="1" x14ac:dyDescent="0.25">
      <c r="A594" s="181" t="s">
        <v>1370</v>
      </c>
      <c r="B594" s="181" t="s">
        <v>1406</v>
      </c>
      <c r="C594" s="181" t="s">
        <v>1370</v>
      </c>
      <c r="D594" s="327"/>
      <c r="E594" s="100"/>
      <c r="F594" s="100"/>
      <c r="G594" s="297" t="s">
        <v>696</v>
      </c>
      <c r="H594" s="296"/>
      <c r="I594" s="295"/>
      <c r="J594" s="295"/>
      <c r="K594" s="167"/>
      <c r="L594" s="115"/>
      <c r="M594" s="233"/>
      <c r="N594" s="113"/>
      <c r="O594" s="114"/>
      <c r="P594" s="355">
        <v>0</v>
      </c>
      <c r="Q594" s="368">
        <v>0</v>
      </c>
      <c r="R594" s="368"/>
      <c r="S594" s="112">
        <f t="shared" si="95"/>
        <v>0</v>
      </c>
      <c r="T594" s="381">
        <v>0</v>
      </c>
      <c r="U594" s="402">
        <v>44564</v>
      </c>
      <c r="V594" s="112">
        <f>Q594-T594</f>
        <v>0</v>
      </c>
      <c r="W594" s="233">
        <v>0</v>
      </c>
      <c r="X594" s="233">
        <f>T594-W594</f>
        <v>0</v>
      </c>
    </row>
    <row r="595" spans="1:24" ht="11.25" customHeight="1" x14ac:dyDescent="0.25">
      <c r="A595" s="181" t="s">
        <v>1370</v>
      </c>
      <c r="B595" s="181" t="s">
        <v>1406</v>
      </c>
      <c r="C595" s="181" t="s">
        <v>1370</v>
      </c>
      <c r="D595" s="327"/>
      <c r="E595" s="100"/>
      <c r="F595" s="100"/>
      <c r="G595" s="297" t="s">
        <v>1133</v>
      </c>
      <c r="H595" s="296"/>
      <c r="I595" s="295"/>
      <c r="J595" s="295"/>
      <c r="K595" s="167"/>
      <c r="L595" s="115"/>
      <c r="M595" s="233"/>
      <c r="N595" s="113"/>
      <c r="O595" s="114"/>
      <c r="P595" s="355">
        <v>195</v>
      </c>
      <c r="Q595" s="368">
        <v>195</v>
      </c>
      <c r="R595" s="368"/>
      <c r="S595" s="112">
        <f t="shared" si="95"/>
        <v>0</v>
      </c>
      <c r="T595" s="381">
        <f>('Formula variables'!$D$8)*(SUM(T590))</f>
        <v>192.01499999999999</v>
      </c>
      <c r="U595" s="402">
        <v>44564</v>
      </c>
      <c r="V595" s="112">
        <f>Q595-T595</f>
        <v>2.9850000000000136</v>
      </c>
      <c r="W595" s="233">
        <v>195</v>
      </c>
      <c r="X595" s="233">
        <f>T595-W595</f>
        <v>-2.9850000000000136</v>
      </c>
    </row>
    <row r="596" spans="1:24" ht="11.25" customHeight="1" x14ac:dyDescent="0.25">
      <c r="A596" s="181" t="s">
        <v>1370</v>
      </c>
      <c r="B596" s="181" t="s">
        <v>1406</v>
      </c>
      <c r="C596" s="181" t="s">
        <v>1370</v>
      </c>
      <c r="D596" s="327"/>
      <c r="E596" s="100"/>
      <c r="F596" s="100"/>
      <c r="G596" s="297" t="s">
        <v>697</v>
      </c>
      <c r="H596" s="296"/>
      <c r="I596" s="295"/>
      <c r="J596" s="295"/>
      <c r="K596" s="167"/>
      <c r="L596" s="115"/>
      <c r="M596" s="233"/>
      <c r="N596" s="113"/>
      <c r="O596" s="114"/>
      <c r="P596" s="355">
        <v>0</v>
      </c>
      <c r="Q596" s="368">
        <v>0</v>
      </c>
      <c r="R596" s="368"/>
      <c r="S596" s="112">
        <f t="shared" si="95"/>
        <v>0</v>
      </c>
      <c r="T596" s="381">
        <v>0</v>
      </c>
      <c r="U596" s="402">
        <v>44564</v>
      </c>
      <c r="V596" s="112">
        <f>Q596-T596</f>
        <v>0</v>
      </c>
      <c r="W596" s="233">
        <v>0</v>
      </c>
      <c r="X596" s="233">
        <f>T596-W596</f>
        <v>0</v>
      </c>
    </row>
    <row r="597" spans="1:24" ht="11.25" customHeight="1" x14ac:dyDescent="0.25">
      <c r="A597" s="181" t="s">
        <v>1370</v>
      </c>
      <c r="B597" s="181" t="s">
        <v>1406</v>
      </c>
      <c r="C597" s="181" t="s">
        <v>1370</v>
      </c>
      <c r="D597" s="327"/>
      <c r="E597" s="100"/>
      <c r="F597" s="100"/>
      <c r="G597" s="101" t="s">
        <v>951</v>
      </c>
      <c r="H597" s="100"/>
      <c r="I597" s="168"/>
      <c r="J597" s="168"/>
      <c r="K597" s="168">
        <v>0</v>
      </c>
      <c r="L597" s="115">
        <v>0</v>
      </c>
      <c r="M597" s="233">
        <v>0</v>
      </c>
      <c r="N597" s="113">
        <f t="shared" si="82"/>
        <v>0</v>
      </c>
      <c r="O597" s="114" t="str">
        <f t="shared" si="83"/>
        <v>---</v>
      </c>
      <c r="P597" s="355">
        <v>0</v>
      </c>
      <c r="Q597" s="368">
        <v>0</v>
      </c>
      <c r="R597" s="368"/>
      <c r="S597" s="112">
        <f t="shared" si="92"/>
        <v>0</v>
      </c>
      <c r="T597" s="381">
        <v>0</v>
      </c>
      <c r="U597" s="402">
        <v>44474</v>
      </c>
      <c r="V597" s="112">
        <f>Q597-T597</f>
        <v>0</v>
      </c>
      <c r="W597" s="233">
        <v>0</v>
      </c>
      <c r="X597" s="233">
        <f>T597-W597</f>
        <v>0</v>
      </c>
    </row>
    <row r="598" spans="1:24" ht="11.25" customHeight="1" x14ac:dyDescent="0.25">
      <c r="A598" s="181" t="s">
        <v>1370</v>
      </c>
      <c r="B598" s="181" t="s">
        <v>1406</v>
      </c>
      <c r="C598" s="181" t="s">
        <v>1370</v>
      </c>
      <c r="D598" s="327"/>
      <c r="E598" s="100"/>
      <c r="F598" s="100"/>
      <c r="G598" s="101" t="s">
        <v>1142</v>
      </c>
      <c r="H598" s="100"/>
      <c r="I598" s="168">
        <v>0</v>
      </c>
      <c r="J598" s="168">
        <v>0</v>
      </c>
      <c r="K598" s="168">
        <v>0</v>
      </c>
      <c r="L598" s="115">
        <v>0</v>
      </c>
      <c r="M598" s="233">
        <v>0</v>
      </c>
      <c r="N598" s="113">
        <f t="shared" si="82"/>
        <v>0</v>
      </c>
      <c r="O598" s="114" t="str">
        <f t="shared" si="83"/>
        <v>---</v>
      </c>
      <c r="P598" s="355">
        <v>0</v>
      </c>
      <c r="Q598" s="368">
        <v>0</v>
      </c>
      <c r="R598" s="368"/>
      <c r="S598" s="112">
        <f t="shared" si="92"/>
        <v>0</v>
      </c>
      <c r="T598" s="381">
        <v>0</v>
      </c>
      <c r="U598" s="402">
        <v>44474</v>
      </c>
      <c r="V598" s="112">
        <f>Q598-T598</f>
        <v>0</v>
      </c>
      <c r="W598" s="233">
        <v>0</v>
      </c>
      <c r="X598" s="233">
        <f>T598-W598</f>
        <v>0</v>
      </c>
    </row>
    <row r="599" spans="1:24" ht="11.25" customHeight="1" x14ac:dyDescent="0.25">
      <c r="A599" s="181" t="s">
        <v>1370</v>
      </c>
      <c r="B599" s="181" t="s">
        <v>1406</v>
      </c>
      <c r="C599" s="181" t="s">
        <v>1370</v>
      </c>
      <c r="D599" s="327"/>
      <c r="E599" s="100"/>
      <c r="F599" s="100"/>
      <c r="G599" s="101" t="s">
        <v>952</v>
      </c>
      <c r="H599" s="100"/>
      <c r="I599" s="168">
        <v>0</v>
      </c>
      <c r="J599" s="168">
        <v>0</v>
      </c>
      <c r="K599" s="168">
        <v>0</v>
      </c>
      <c r="L599" s="115">
        <v>31.3</v>
      </c>
      <c r="M599" s="112">
        <v>30</v>
      </c>
      <c r="N599" s="113">
        <f t="shared" si="82"/>
        <v>-1.3000000000000007</v>
      </c>
      <c r="O599" s="114">
        <f t="shared" si="83"/>
        <v>1.0433333333333334</v>
      </c>
      <c r="P599" s="355">
        <v>30</v>
      </c>
      <c r="Q599" s="368">
        <v>30</v>
      </c>
      <c r="R599" s="368"/>
      <c r="S599" s="112">
        <f t="shared" si="92"/>
        <v>0</v>
      </c>
      <c r="T599" s="381">
        <v>0</v>
      </c>
      <c r="U599" s="402">
        <v>44474</v>
      </c>
      <c r="V599" s="112">
        <f>Q599-T599</f>
        <v>30</v>
      </c>
      <c r="W599" s="233">
        <v>30</v>
      </c>
      <c r="X599" s="233">
        <f>T599-W599</f>
        <v>-30</v>
      </c>
    </row>
    <row r="600" spans="1:24" ht="11.25" customHeight="1" x14ac:dyDescent="0.25">
      <c r="A600" s="181" t="s">
        <v>1370</v>
      </c>
      <c r="B600" s="181" t="s">
        <v>1406</v>
      </c>
      <c r="C600" s="181" t="s">
        <v>1370</v>
      </c>
      <c r="D600" s="327"/>
      <c r="E600" s="100"/>
      <c r="F600" s="100"/>
      <c r="G600" s="101" t="s">
        <v>953</v>
      </c>
      <c r="H600" s="100"/>
      <c r="I600" s="168">
        <v>0</v>
      </c>
      <c r="J600" s="168">
        <v>0</v>
      </c>
      <c r="K600" s="168">
        <v>0</v>
      </c>
      <c r="L600" s="115">
        <v>0</v>
      </c>
      <c r="M600" s="112">
        <v>90</v>
      </c>
      <c r="N600" s="113">
        <f t="shared" si="82"/>
        <v>90</v>
      </c>
      <c r="O600" s="114">
        <f t="shared" si="83"/>
        <v>0</v>
      </c>
      <c r="P600" s="355">
        <v>90</v>
      </c>
      <c r="Q600" s="368">
        <v>90</v>
      </c>
      <c r="R600" s="368"/>
      <c r="S600" s="112">
        <f t="shared" si="92"/>
        <v>0</v>
      </c>
      <c r="T600" s="381">
        <v>0</v>
      </c>
      <c r="U600" s="402">
        <v>44474</v>
      </c>
      <c r="V600" s="112">
        <f>Q600-T600</f>
        <v>90</v>
      </c>
      <c r="W600" s="233">
        <v>90</v>
      </c>
      <c r="X600" s="233">
        <f>T600-W600</f>
        <v>-90</v>
      </c>
    </row>
    <row r="601" spans="1:24" ht="11.25" customHeight="1" x14ac:dyDescent="0.25">
      <c r="A601" s="181" t="s">
        <v>1370</v>
      </c>
      <c r="B601" s="181" t="s">
        <v>1406</v>
      </c>
      <c r="C601" s="181" t="s">
        <v>1370</v>
      </c>
      <c r="D601" s="327"/>
      <c r="E601" s="100"/>
      <c r="F601" s="100"/>
      <c r="G601" s="101" t="s">
        <v>954</v>
      </c>
      <c r="H601" s="100"/>
      <c r="I601" s="167">
        <v>0</v>
      </c>
      <c r="J601" s="167">
        <v>0</v>
      </c>
      <c r="K601" s="167">
        <v>0</v>
      </c>
      <c r="L601" s="115">
        <v>0</v>
      </c>
      <c r="M601" s="112">
        <v>30</v>
      </c>
      <c r="N601" s="113">
        <f t="shared" si="82"/>
        <v>30</v>
      </c>
      <c r="O601" s="114">
        <f t="shared" si="83"/>
        <v>0</v>
      </c>
      <c r="P601" s="355">
        <v>30</v>
      </c>
      <c r="Q601" s="368">
        <v>30</v>
      </c>
      <c r="R601" s="368"/>
      <c r="S601" s="112">
        <f>P601-Q601</f>
        <v>0</v>
      </c>
      <c r="T601" s="381">
        <v>0</v>
      </c>
      <c r="U601" s="402">
        <v>44474</v>
      </c>
      <c r="V601" s="112">
        <f>Q601-T601</f>
        <v>30</v>
      </c>
      <c r="W601" s="233">
        <v>30</v>
      </c>
      <c r="X601" s="233">
        <f>T601-W601</f>
        <v>-30</v>
      </c>
    </row>
    <row r="602" spans="1:24" ht="11.25" customHeight="1" x14ac:dyDescent="0.25">
      <c r="A602" s="181" t="s">
        <v>1370</v>
      </c>
      <c r="B602" s="181" t="s">
        <v>1406</v>
      </c>
      <c r="C602" s="181" t="s">
        <v>1370</v>
      </c>
      <c r="D602" s="327"/>
      <c r="E602" s="100"/>
      <c r="F602" s="100"/>
      <c r="G602" s="101" t="s">
        <v>1349</v>
      </c>
      <c r="H602" s="100"/>
      <c r="I602" s="167"/>
      <c r="J602" s="167"/>
      <c r="K602" s="167"/>
      <c r="L602" s="115">
        <v>-40</v>
      </c>
      <c r="M602" s="112"/>
      <c r="N602" s="113"/>
      <c r="O602" s="114"/>
      <c r="P602" s="355"/>
      <c r="Q602" s="368"/>
      <c r="R602" s="368"/>
      <c r="S602" s="112"/>
      <c r="T602" s="381"/>
      <c r="U602" s="402">
        <v>44474</v>
      </c>
      <c r="V602" s="112"/>
      <c r="W602" s="233"/>
      <c r="X602" s="233"/>
    </row>
    <row r="603" spans="1:24" ht="11.25" customHeight="1" x14ac:dyDescent="0.25">
      <c r="A603" s="181" t="s">
        <v>1394</v>
      </c>
      <c r="B603" s="181" t="s">
        <v>1406</v>
      </c>
      <c r="C603" s="181" t="s">
        <v>1371</v>
      </c>
      <c r="D603" s="327"/>
      <c r="E603" s="100"/>
      <c r="F603" s="100" t="s">
        <v>955</v>
      </c>
      <c r="G603" s="100"/>
      <c r="H603" s="100"/>
      <c r="I603" s="165">
        <f>SUM(I589:I601)</f>
        <v>639.96</v>
      </c>
      <c r="J603" s="165">
        <f>SUM(J589:J601)</f>
        <v>649.65</v>
      </c>
      <c r="K603" s="165">
        <f>SUM(K589:K601)</f>
        <v>658.56</v>
      </c>
      <c r="L603" s="106">
        <f>SUM(L589:L602)</f>
        <v>1667.11</v>
      </c>
      <c r="M603" s="107">
        <f>SUM(M589:M601)</f>
        <v>822</v>
      </c>
      <c r="N603" s="257">
        <f t="shared" si="82"/>
        <v>-845.1099999999999</v>
      </c>
      <c r="O603" s="258">
        <f t="shared" si="83"/>
        <v>2.0281143552311436</v>
      </c>
      <c r="P603" s="356">
        <f>SUM(P588:P601)</f>
        <v>2895</v>
      </c>
      <c r="Q603" s="369">
        <f>SUM(Q588:Q601)</f>
        <v>2895</v>
      </c>
      <c r="R603" s="138"/>
      <c r="S603" s="107">
        <f>P603-Q603</f>
        <v>0</v>
      </c>
      <c r="T603" s="382">
        <f>SUM(T588:T602)</f>
        <v>2702.0149999999999</v>
      </c>
      <c r="U603" s="402">
        <v>44564</v>
      </c>
      <c r="V603" s="107">
        <f>Q603-T603</f>
        <v>192.98500000000013</v>
      </c>
      <c r="W603" s="107">
        <f>SUM(W588:W601)</f>
        <v>2895</v>
      </c>
      <c r="X603" s="107">
        <f>T603-W603</f>
        <v>-192.98500000000013</v>
      </c>
    </row>
    <row r="604" spans="1:24" ht="11.25" customHeight="1" x14ac:dyDescent="0.25">
      <c r="A604" s="181" t="s">
        <v>1370</v>
      </c>
      <c r="B604" s="181" t="s">
        <v>1406</v>
      </c>
      <c r="C604" s="181" t="s">
        <v>1370</v>
      </c>
      <c r="D604" s="327"/>
      <c r="E604" s="100"/>
      <c r="F604" s="100" t="s">
        <v>956</v>
      </c>
      <c r="G604" s="100"/>
      <c r="H604" s="100"/>
      <c r="I604" s="167"/>
      <c r="J604" s="167"/>
      <c r="K604" s="167"/>
      <c r="L604" s="111"/>
      <c r="M604" s="112"/>
      <c r="N604" s="113"/>
      <c r="O604" s="114"/>
      <c r="P604" s="130"/>
      <c r="Q604" s="138"/>
      <c r="R604" s="138"/>
      <c r="S604" s="112"/>
      <c r="T604" s="144"/>
      <c r="U604" s="402">
        <v>44474</v>
      </c>
      <c r="V604" s="112"/>
      <c r="W604" s="112"/>
      <c r="X604" s="112"/>
    </row>
    <row r="605" spans="1:24" ht="11.25" customHeight="1" x14ac:dyDescent="0.25">
      <c r="A605" s="181" t="s">
        <v>1370</v>
      </c>
      <c r="B605" s="181" t="s">
        <v>1406</v>
      </c>
      <c r="C605" s="181" t="s">
        <v>1370</v>
      </c>
      <c r="D605" s="327"/>
      <c r="E605" s="100"/>
      <c r="F605" s="100"/>
      <c r="G605" s="101" t="s">
        <v>957</v>
      </c>
      <c r="H605" s="100"/>
      <c r="I605" s="169">
        <v>0</v>
      </c>
      <c r="J605" s="169">
        <v>80</v>
      </c>
      <c r="K605" s="169">
        <v>0</v>
      </c>
      <c r="L605" s="117">
        <v>0</v>
      </c>
      <c r="M605" s="116">
        <v>120</v>
      </c>
      <c r="N605" s="259">
        <f t="shared" si="82"/>
        <v>120</v>
      </c>
      <c r="O605" s="260">
        <f t="shared" si="83"/>
        <v>0</v>
      </c>
      <c r="P605" s="360">
        <v>120</v>
      </c>
      <c r="Q605" s="373">
        <v>120</v>
      </c>
      <c r="R605" s="138"/>
      <c r="S605" s="116">
        <f>P605-Q605</f>
        <v>0</v>
      </c>
      <c r="T605" s="384">
        <v>120</v>
      </c>
      <c r="U605" s="402">
        <v>44474</v>
      </c>
      <c r="V605" s="116">
        <f>Q605-T605</f>
        <v>0</v>
      </c>
      <c r="W605" s="116">
        <v>120</v>
      </c>
      <c r="X605" s="116">
        <f>T605-W605</f>
        <v>0</v>
      </c>
    </row>
    <row r="606" spans="1:24" ht="11.25" customHeight="1" x14ac:dyDescent="0.25">
      <c r="A606" s="181" t="s">
        <v>1394</v>
      </c>
      <c r="B606" s="181" t="s">
        <v>1406</v>
      </c>
      <c r="C606" s="181" t="s">
        <v>1371</v>
      </c>
      <c r="D606" s="327"/>
      <c r="E606" s="100"/>
      <c r="F606" s="100" t="s">
        <v>958</v>
      </c>
      <c r="G606" s="100"/>
      <c r="H606" s="100"/>
      <c r="I606" s="171">
        <f>SUM(I604:I605)</f>
        <v>0</v>
      </c>
      <c r="J606" s="171">
        <f>SUM(J604:J605)</f>
        <v>80</v>
      </c>
      <c r="K606" s="171">
        <f>SUM(K604:K605)</f>
        <v>0</v>
      </c>
      <c r="L606" s="106">
        <f>SUM(L604:L605)</f>
        <v>0</v>
      </c>
      <c r="M606" s="107">
        <f>SUM(M604:M605)</f>
        <v>120</v>
      </c>
      <c r="N606" s="257">
        <f t="shared" ref="N606:N683" si="96">M606-L606</f>
        <v>120</v>
      </c>
      <c r="O606" s="258">
        <f t="shared" ref="O606:O683" si="97">IF((M606=0),"---",(L606/M606))</f>
        <v>0</v>
      </c>
      <c r="P606" s="356">
        <f>SUM(P604:P605)</f>
        <v>120</v>
      </c>
      <c r="Q606" s="369">
        <f>SUM(Q604:Q605)</f>
        <v>120</v>
      </c>
      <c r="R606" s="138"/>
      <c r="S606" s="107">
        <f>P606-Q606</f>
        <v>0</v>
      </c>
      <c r="T606" s="382">
        <f>SUM(T604:T605)</f>
        <v>120</v>
      </c>
      <c r="U606" s="402">
        <v>44474</v>
      </c>
      <c r="V606" s="112">
        <f>Q606-T606</f>
        <v>0</v>
      </c>
      <c r="W606" s="107">
        <f>SUM(W604:W605)</f>
        <v>120</v>
      </c>
      <c r="X606" s="107">
        <f>T606-W606</f>
        <v>0</v>
      </c>
    </row>
    <row r="607" spans="1:24" ht="11.25" customHeight="1" x14ac:dyDescent="0.25">
      <c r="A607" s="181" t="s">
        <v>1370</v>
      </c>
      <c r="B607" s="181" t="s">
        <v>1406</v>
      </c>
      <c r="C607" s="181" t="s">
        <v>1370</v>
      </c>
      <c r="D607" s="327"/>
      <c r="E607" s="100"/>
      <c r="F607" s="100" t="s">
        <v>959</v>
      </c>
      <c r="G607" s="100"/>
      <c r="H607" s="100"/>
      <c r="I607" s="168"/>
      <c r="J607" s="168"/>
      <c r="K607" s="168"/>
      <c r="L607" s="115"/>
      <c r="M607" s="112"/>
      <c r="N607" s="113"/>
      <c r="O607" s="114"/>
      <c r="P607" s="355"/>
      <c r="Q607" s="368"/>
      <c r="R607" s="368"/>
      <c r="S607" s="112"/>
      <c r="T607" s="381"/>
      <c r="U607" s="402">
        <v>44474</v>
      </c>
      <c r="V607" s="112"/>
      <c r="W607" s="233"/>
      <c r="X607" s="233"/>
    </row>
    <row r="608" spans="1:24" ht="11.25" customHeight="1" x14ac:dyDescent="0.2">
      <c r="A608" s="181" t="s">
        <v>1370</v>
      </c>
      <c r="B608" s="181" t="s">
        <v>1406</v>
      </c>
      <c r="C608" s="181" t="s">
        <v>1370</v>
      </c>
      <c r="D608" s="327"/>
      <c r="E608" s="100"/>
      <c r="F608" s="100"/>
      <c r="G608" s="101" t="s">
        <v>960</v>
      </c>
      <c r="H608" s="100"/>
      <c r="I608" s="168">
        <v>4650</v>
      </c>
      <c r="J608" s="168">
        <v>4250</v>
      </c>
      <c r="K608" s="168">
        <v>5000</v>
      </c>
      <c r="L608" s="242">
        <v>5000</v>
      </c>
      <c r="M608" s="112">
        <v>5000</v>
      </c>
      <c r="N608" s="113">
        <f t="shared" si="96"/>
        <v>0</v>
      </c>
      <c r="O608" s="114">
        <f t="shared" si="97"/>
        <v>1</v>
      </c>
      <c r="P608" s="130">
        <v>5000</v>
      </c>
      <c r="Q608" s="138">
        <v>5000</v>
      </c>
      <c r="R608" s="138"/>
      <c r="S608" s="112">
        <f t="shared" ref="S608:S609" si="98">P608-Q608</f>
        <v>0</v>
      </c>
      <c r="T608" s="144">
        <v>5000</v>
      </c>
      <c r="U608" s="402">
        <v>44474</v>
      </c>
      <c r="V608" s="112">
        <f>Q608-T608</f>
        <v>0</v>
      </c>
      <c r="W608" s="112">
        <v>5000</v>
      </c>
      <c r="X608" s="233">
        <f>T608-W608</f>
        <v>0</v>
      </c>
    </row>
    <row r="609" spans="1:24" ht="11.25" customHeight="1" x14ac:dyDescent="0.2">
      <c r="A609" s="181" t="s">
        <v>1370</v>
      </c>
      <c r="B609" s="181" t="s">
        <v>1406</v>
      </c>
      <c r="C609" s="181" t="s">
        <v>1370</v>
      </c>
      <c r="D609" s="327"/>
      <c r="E609" s="100"/>
      <c r="F609" s="100"/>
      <c r="G609" s="101" t="s">
        <v>961</v>
      </c>
      <c r="H609" s="100"/>
      <c r="I609" s="168"/>
      <c r="J609" s="168"/>
      <c r="K609" s="168">
        <v>0</v>
      </c>
      <c r="L609" s="242">
        <v>0</v>
      </c>
      <c r="M609" s="112">
        <v>0</v>
      </c>
      <c r="N609" s="113">
        <f t="shared" si="96"/>
        <v>0</v>
      </c>
      <c r="O609" s="114" t="str">
        <f t="shared" si="97"/>
        <v>---</v>
      </c>
      <c r="P609" s="130">
        <v>0</v>
      </c>
      <c r="Q609" s="138">
        <v>0</v>
      </c>
      <c r="R609" s="138"/>
      <c r="S609" s="112">
        <f t="shared" si="98"/>
        <v>0</v>
      </c>
      <c r="T609" s="144">
        <v>0</v>
      </c>
      <c r="U609" s="402">
        <v>44474</v>
      </c>
      <c r="V609" s="112">
        <f>Q609-T609</f>
        <v>0</v>
      </c>
      <c r="W609" s="112">
        <v>0</v>
      </c>
      <c r="X609" s="233">
        <f>T609-W609</f>
        <v>0</v>
      </c>
    </row>
    <row r="610" spans="1:24" ht="11.25" customHeight="1" x14ac:dyDescent="0.2">
      <c r="A610" s="181" t="s">
        <v>1370</v>
      </c>
      <c r="B610" s="181" t="s">
        <v>1406</v>
      </c>
      <c r="C610" s="181" t="s">
        <v>1370</v>
      </c>
      <c r="D610" s="327"/>
      <c r="E610" s="100"/>
      <c r="F610" s="100"/>
      <c r="G610" s="101" t="s">
        <v>962</v>
      </c>
      <c r="H610" s="100"/>
      <c r="I610" s="168">
        <v>22000</v>
      </c>
      <c r="J610" s="168">
        <v>22400</v>
      </c>
      <c r="K610" s="168">
        <v>22000</v>
      </c>
      <c r="L610" s="242">
        <v>22000</v>
      </c>
      <c r="M610" s="112">
        <v>22000</v>
      </c>
      <c r="N610" s="113">
        <f t="shared" ref="N610" si="99">M610-L610</f>
        <v>0</v>
      </c>
      <c r="O610" s="114">
        <f t="shared" ref="O610" si="100">IF((M610=0),"---",(L610/M610))</f>
        <v>1</v>
      </c>
      <c r="P610" s="130">
        <v>22000</v>
      </c>
      <c r="Q610" s="138">
        <v>22000</v>
      </c>
      <c r="R610" s="138"/>
      <c r="S610" s="112">
        <f>P610-Q610</f>
        <v>0</v>
      </c>
      <c r="T610" s="144">
        <v>22000</v>
      </c>
      <c r="U610" s="402">
        <v>44474</v>
      </c>
      <c r="V610" s="112">
        <f>Q610-T610</f>
        <v>0</v>
      </c>
      <c r="W610" s="112">
        <v>22000</v>
      </c>
      <c r="X610" s="233">
        <f>T610-W610</f>
        <v>0</v>
      </c>
    </row>
    <row r="611" spans="1:24" ht="11.25" customHeight="1" x14ac:dyDescent="0.25">
      <c r="A611" s="181" t="s">
        <v>1370</v>
      </c>
      <c r="B611" s="181" t="s">
        <v>1406</v>
      </c>
      <c r="C611" s="181" t="s">
        <v>1370</v>
      </c>
      <c r="D611" s="327"/>
      <c r="E611" s="100"/>
      <c r="F611" s="100"/>
      <c r="G611" s="101" t="s">
        <v>1219</v>
      </c>
      <c r="H611" s="100"/>
      <c r="I611" s="170"/>
      <c r="J611" s="170"/>
      <c r="K611" s="170">
        <v>0</v>
      </c>
      <c r="L611" s="123">
        <v>0</v>
      </c>
      <c r="M611" s="262">
        <v>0</v>
      </c>
      <c r="N611" s="259"/>
      <c r="O611" s="260"/>
      <c r="P611" s="358">
        <v>0</v>
      </c>
      <c r="Q611" s="371">
        <v>0</v>
      </c>
      <c r="R611" s="368"/>
      <c r="S611" s="116">
        <f>P611-Q611</f>
        <v>0</v>
      </c>
      <c r="T611" s="385">
        <v>0</v>
      </c>
      <c r="U611" s="402">
        <v>44474</v>
      </c>
      <c r="V611" s="116">
        <f>Q611-T611</f>
        <v>0</v>
      </c>
      <c r="W611" s="262">
        <v>0</v>
      </c>
      <c r="X611" s="262">
        <f>T611-W611</f>
        <v>0</v>
      </c>
    </row>
    <row r="612" spans="1:24" ht="11.25" customHeight="1" x14ac:dyDescent="0.25">
      <c r="A612" s="181" t="s">
        <v>1394</v>
      </c>
      <c r="B612" s="181" t="s">
        <v>1406</v>
      </c>
      <c r="C612" s="181" t="s">
        <v>1371</v>
      </c>
      <c r="D612" s="327"/>
      <c r="E612" s="100"/>
      <c r="F612" s="100" t="s">
        <v>963</v>
      </c>
      <c r="G612" s="100"/>
      <c r="H612" s="100"/>
      <c r="I612" s="335">
        <f>ROUND(SUM(I608:I611),5)</f>
        <v>26650</v>
      </c>
      <c r="J612" s="335">
        <f>SUM(J607:J611)</f>
        <v>26650</v>
      </c>
      <c r="K612" s="335">
        <f>SUM(K607:K611)</f>
        <v>27000</v>
      </c>
      <c r="L612" s="331">
        <f>SUM(L607:L611)</f>
        <v>27000</v>
      </c>
      <c r="M612" s="332">
        <f>SUM(M607:M611)</f>
        <v>27000</v>
      </c>
      <c r="N612" s="333">
        <f t="shared" si="96"/>
        <v>0</v>
      </c>
      <c r="O612" s="334">
        <f t="shared" si="97"/>
        <v>1</v>
      </c>
      <c r="P612" s="357">
        <f>SUM(P607:P611)</f>
        <v>27000</v>
      </c>
      <c r="Q612" s="370">
        <f>SUM(Q607:Q611)</f>
        <v>27000</v>
      </c>
      <c r="R612" s="138"/>
      <c r="S612" s="332">
        <f>P612-Q612</f>
        <v>0</v>
      </c>
      <c r="T612" s="383">
        <f>SUM(T607:T611)</f>
        <v>27000</v>
      </c>
      <c r="U612" s="402">
        <v>44474</v>
      </c>
      <c r="V612" s="332">
        <f>Q612-T612</f>
        <v>0</v>
      </c>
      <c r="W612" s="332">
        <f>SUM(W607:W611)</f>
        <v>27000</v>
      </c>
      <c r="X612" s="332">
        <f>T612-W612</f>
        <v>0</v>
      </c>
    </row>
    <row r="613" spans="1:24" ht="11.25" customHeight="1" x14ac:dyDescent="0.25">
      <c r="A613" s="181" t="s">
        <v>1370</v>
      </c>
      <c r="B613" s="181" t="s">
        <v>1370</v>
      </c>
      <c r="C613" s="181" t="s">
        <v>1371</v>
      </c>
      <c r="D613" s="327"/>
      <c r="E613" s="416" t="s">
        <v>964</v>
      </c>
      <c r="F613" s="100"/>
      <c r="G613" s="100"/>
      <c r="H613" s="100"/>
      <c r="I613" s="165">
        <f>ROUND(I590+I604+I607+I612,5)</f>
        <v>27289.96</v>
      </c>
      <c r="J613" s="165">
        <f>SUM(J603+J606+J612)</f>
        <v>27379.65</v>
      </c>
      <c r="K613" s="165">
        <f>SUM(K603+K606+K612)</f>
        <v>27658.560000000001</v>
      </c>
      <c r="L613" s="106">
        <f>SUM(L603+L606+L612)</f>
        <v>28667.11</v>
      </c>
      <c r="M613" s="107">
        <f>SUM(M603+M606+M612)</f>
        <v>27942</v>
      </c>
      <c r="N613" s="257">
        <f t="shared" si="96"/>
        <v>-725.11000000000058</v>
      </c>
      <c r="O613" s="258">
        <f t="shared" si="97"/>
        <v>1.025950540405125</v>
      </c>
      <c r="P613" s="356">
        <f>SUM(P603+P606+P612)</f>
        <v>30015</v>
      </c>
      <c r="Q613" s="369">
        <f>SUM(Q603+Q606+Q612)</f>
        <v>30015</v>
      </c>
      <c r="R613" s="138"/>
      <c r="S613" s="107">
        <f>P613-Q613</f>
        <v>0</v>
      </c>
      <c r="T613" s="382">
        <f>SUM(T603+T606+T612)</f>
        <v>29822.014999999999</v>
      </c>
      <c r="U613" s="402">
        <v>44474</v>
      </c>
      <c r="V613" s="107">
        <f>Q613-T613</f>
        <v>192.98500000000058</v>
      </c>
      <c r="W613" s="107">
        <f>SUM(W603+W606+W612)</f>
        <v>30015</v>
      </c>
      <c r="X613" s="107">
        <f>T613-W613</f>
        <v>-192.98500000000058</v>
      </c>
    </row>
    <row r="614" spans="1:24" ht="11.25" customHeight="1" x14ac:dyDescent="0.25">
      <c r="A614" s="181" t="s">
        <v>1370</v>
      </c>
      <c r="B614" s="181" t="s">
        <v>1370</v>
      </c>
      <c r="C614" s="181" t="s">
        <v>1420</v>
      </c>
      <c r="D614" s="327"/>
      <c r="E614" s="100"/>
      <c r="F614" s="100"/>
      <c r="G614" s="100"/>
      <c r="H614" s="100"/>
      <c r="I614" s="167"/>
      <c r="J614" s="167"/>
      <c r="K614" s="167"/>
      <c r="L614" s="111"/>
      <c r="M614" s="112"/>
      <c r="N614" s="113"/>
      <c r="O614" s="114"/>
      <c r="P614" s="112"/>
      <c r="Q614" s="112"/>
      <c r="R614" s="112"/>
      <c r="S614" s="112"/>
      <c r="T614" s="112"/>
      <c r="U614" s="104"/>
      <c r="V614" s="112"/>
      <c r="W614" s="112"/>
      <c r="X614" s="112"/>
    </row>
    <row r="615" spans="1:24" ht="11.25" customHeight="1" x14ac:dyDescent="0.25">
      <c r="A615" s="181" t="s">
        <v>1370</v>
      </c>
      <c r="B615" s="181" t="s">
        <v>1370</v>
      </c>
      <c r="C615" s="181" t="s">
        <v>1370</v>
      </c>
      <c r="D615" s="327"/>
      <c r="E615" s="100" t="s">
        <v>965</v>
      </c>
      <c r="I615" s="167"/>
      <c r="J615" s="167"/>
      <c r="K615" s="167"/>
      <c r="L615" s="111"/>
      <c r="M615" s="112"/>
      <c r="N615" s="113"/>
      <c r="O615" s="114"/>
      <c r="P615" s="130"/>
      <c r="Q615" s="138"/>
      <c r="R615" s="138"/>
      <c r="S615" s="112"/>
      <c r="T615" s="144"/>
      <c r="U615" s="402"/>
      <c r="V615" s="112"/>
      <c r="W615" s="112"/>
      <c r="X615" s="112"/>
    </row>
    <row r="616" spans="1:24" ht="11.25" customHeight="1" x14ac:dyDescent="0.25">
      <c r="A616" s="181" t="s">
        <v>1370</v>
      </c>
      <c r="B616" s="181" t="s">
        <v>1372</v>
      </c>
      <c r="C616" s="181" t="s">
        <v>1370</v>
      </c>
      <c r="D616" s="327"/>
      <c r="E616" s="100"/>
      <c r="F616" s="100" t="s">
        <v>966</v>
      </c>
      <c r="G616" s="100"/>
      <c r="H616" s="100"/>
      <c r="I616" s="167"/>
      <c r="J616" s="167"/>
      <c r="K616" s="167"/>
      <c r="L616" s="111"/>
      <c r="M616" s="112"/>
      <c r="N616" s="113"/>
      <c r="O616" s="114"/>
      <c r="P616" s="130"/>
      <c r="Q616" s="138"/>
      <c r="R616" s="138"/>
      <c r="S616" s="112"/>
      <c r="T616" s="144"/>
      <c r="U616" s="402"/>
      <c r="V616" s="112"/>
      <c r="W616" s="112"/>
      <c r="X616" s="112"/>
    </row>
    <row r="617" spans="1:24" ht="11.25" customHeight="1" x14ac:dyDescent="0.2">
      <c r="A617" s="181" t="s">
        <v>1370</v>
      </c>
      <c r="B617" s="181" t="s">
        <v>1372</v>
      </c>
      <c r="C617" s="181" t="s">
        <v>1370</v>
      </c>
      <c r="D617" s="327"/>
      <c r="F617" s="100"/>
      <c r="G617" s="101" t="s">
        <v>967</v>
      </c>
      <c r="H617" s="100"/>
      <c r="I617" s="168">
        <v>7286</v>
      </c>
      <c r="J617" s="168">
        <v>7483.5</v>
      </c>
      <c r="K617" s="168">
        <v>7595</v>
      </c>
      <c r="L617" s="242">
        <v>7747</v>
      </c>
      <c r="M617" s="233">
        <v>7747</v>
      </c>
      <c r="N617" s="113">
        <f t="shared" si="96"/>
        <v>0</v>
      </c>
      <c r="O617" s="114">
        <f t="shared" si="97"/>
        <v>1</v>
      </c>
      <c r="P617" s="355">
        <v>18460</v>
      </c>
      <c r="Q617" s="368">
        <v>10000</v>
      </c>
      <c r="R617" s="368"/>
      <c r="S617" s="112">
        <f t="shared" ref="S617:S623" si="101">P617-Q617</f>
        <v>8460</v>
      </c>
      <c r="T617" s="381">
        <v>12000</v>
      </c>
      <c r="U617" s="402">
        <v>44474</v>
      </c>
      <c r="V617" s="112">
        <f>Q617-T617</f>
        <v>-2000</v>
      </c>
      <c r="W617" s="272">
        <v>10000</v>
      </c>
      <c r="X617" s="233">
        <f>T617-W617</f>
        <v>2000</v>
      </c>
    </row>
    <row r="618" spans="1:24" ht="11.25" customHeight="1" x14ac:dyDescent="0.2">
      <c r="A618" s="181" t="s">
        <v>1370</v>
      </c>
      <c r="B618" s="181" t="s">
        <v>1372</v>
      </c>
      <c r="C618" s="181" t="s">
        <v>1370</v>
      </c>
      <c r="D618" s="327"/>
      <c r="E618" s="100"/>
      <c r="F618" s="100"/>
      <c r="G618" s="297" t="s">
        <v>694</v>
      </c>
      <c r="H618" s="296"/>
      <c r="I618" s="295"/>
      <c r="J618" s="295"/>
      <c r="K618" s="167"/>
      <c r="L618" s="115"/>
      <c r="M618" s="233"/>
      <c r="N618" s="113"/>
      <c r="O618" s="114"/>
      <c r="P618" s="355">
        <v>0</v>
      </c>
      <c r="Q618" s="368">
        <v>0</v>
      </c>
      <c r="R618" s="368"/>
      <c r="S618" s="112">
        <f t="shared" ref="S618:S622" si="102">P618-Q618</f>
        <v>0</v>
      </c>
      <c r="T618" s="381">
        <v>0</v>
      </c>
      <c r="U618" s="402">
        <v>44564</v>
      </c>
      <c r="V618" s="112">
        <f>Q618-T618</f>
        <v>0</v>
      </c>
      <c r="W618" s="272">
        <v>0</v>
      </c>
      <c r="X618" s="233">
        <f>T618-W618</f>
        <v>0</v>
      </c>
    </row>
    <row r="619" spans="1:24" ht="11.25" customHeight="1" x14ac:dyDescent="0.2">
      <c r="A619" s="181" t="s">
        <v>1370</v>
      </c>
      <c r="B619" s="181" t="s">
        <v>1372</v>
      </c>
      <c r="C619" s="181" t="s">
        <v>1370</v>
      </c>
      <c r="D619" s="327"/>
      <c r="E619" s="100"/>
      <c r="F619" s="100"/>
      <c r="G619" s="297" t="s">
        <v>695</v>
      </c>
      <c r="H619" s="296"/>
      <c r="I619" s="295"/>
      <c r="J619" s="295"/>
      <c r="K619" s="167"/>
      <c r="L619" s="115"/>
      <c r="M619" s="233"/>
      <c r="N619" s="113"/>
      <c r="O619" s="114"/>
      <c r="P619" s="355">
        <v>0</v>
      </c>
      <c r="Q619" s="368">
        <v>0</v>
      </c>
      <c r="R619" s="368"/>
      <c r="S619" s="112">
        <f t="shared" si="102"/>
        <v>0</v>
      </c>
      <c r="T619" s="381">
        <v>0</v>
      </c>
      <c r="U619" s="402">
        <v>44564</v>
      </c>
      <c r="V619" s="112">
        <f>Q619-T619</f>
        <v>0</v>
      </c>
      <c r="W619" s="272">
        <v>0</v>
      </c>
      <c r="X619" s="233">
        <f>T619-W619</f>
        <v>0</v>
      </c>
    </row>
    <row r="620" spans="1:24" ht="11.25" customHeight="1" x14ac:dyDescent="0.2">
      <c r="A620" s="181" t="s">
        <v>1370</v>
      </c>
      <c r="B620" s="181" t="s">
        <v>1372</v>
      </c>
      <c r="C620" s="181" t="s">
        <v>1370</v>
      </c>
      <c r="D620" s="327"/>
      <c r="E620" s="100"/>
      <c r="F620" s="100"/>
      <c r="G620" s="297" t="s">
        <v>696</v>
      </c>
      <c r="H620" s="296"/>
      <c r="I620" s="295"/>
      <c r="J620" s="295"/>
      <c r="K620" s="167"/>
      <c r="L620" s="115"/>
      <c r="M620" s="233"/>
      <c r="N620" s="113"/>
      <c r="O620" s="114"/>
      <c r="P620" s="355">
        <v>0</v>
      </c>
      <c r="Q620" s="368">
        <v>0</v>
      </c>
      <c r="R620" s="368"/>
      <c r="S620" s="112">
        <f t="shared" si="102"/>
        <v>0</v>
      </c>
      <c r="T620" s="381">
        <v>0</v>
      </c>
      <c r="U620" s="402">
        <v>44564</v>
      </c>
      <c r="V620" s="112">
        <f>Q620-T620</f>
        <v>0</v>
      </c>
      <c r="W620" s="272">
        <v>0</v>
      </c>
      <c r="X620" s="233">
        <f>T620-W620</f>
        <v>0</v>
      </c>
    </row>
    <row r="621" spans="1:24" ht="11.25" customHeight="1" x14ac:dyDescent="0.25">
      <c r="A621" s="181" t="s">
        <v>1370</v>
      </c>
      <c r="B621" s="181" t="s">
        <v>1372</v>
      </c>
      <c r="C621" s="181" t="s">
        <v>1370</v>
      </c>
      <c r="D621" s="327"/>
      <c r="E621" s="100"/>
      <c r="F621" s="100"/>
      <c r="G621" s="297" t="s">
        <v>1133</v>
      </c>
      <c r="H621" s="296"/>
      <c r="I621" s="295"/>
      <c r="J621" s="295"/>
      <c r="K621" s="167"/>
      <c r="L621" s="115"/>
      <c r="M621" s="233"/>
      <c r="N621" s="113"/>
      <c r="O621" s="114"/>
      <c r="P621" s="355">
        <v>1412</v>
      </c>
      <c r="Q621" s="368">
        <v>765</v>
      </c>
      <c r="R621" s="368"/>
      <c r="S621" s="112">
        <f t="shared" si="102"/>
        <v>647</v>
      </c>
      <c r="T621" s="381">
        <f>('Formula variables'!$D$8)*(SUM(T617))</f>
        <v>918</v>
      </c>
      <c r="U621" s="402">
        <v>44564</v>
      </c>
      <c r="V621" s="112">
        <f>Q621-T621</f>
        <v>-153</v>
      </c>
      <c r="W621" s="233">
        <v>765</v>
      </c>
      <c r="X621" s="233">
        <f>T621-W621</f>
        <v>153</v>
      </c>
    </row>
    <row r="622" spans="1:24" ht="11.25" customHeight="1" x14ac:dyDescent="0.2">
      <c r="A622" s="181" t="s">
        <v>1370</v>
      </c>
      <c r="B622" s="181" t="s">
        <v>1372</v>
      </c>
      <c r="C622" s="181" t="s">
        <v>1370</v>
      </c>
      <c r="D622" s="327"/>
      <c r="E622" s="100"/>
      <c r="F622" s="100"/>
      <c r="G622" s="297" t="s">
        <v>697</v>
      </c>
      <c r="H622" s="296"/>
      <c r="I622" s="295"/>
      <c r="J622" s="295"/>
      <c r="K622" s="167"/>
      <c r="L622" s="115"/>
      <c r="M622" s="233"/>
      <c r="N622" s="113"/>
      <c r="O622" s="114"/>
      <c r="P622" s="355">
        <v>0</v>
      </c>
      <c r="Q622" s="368">
        <v>0</v>
      </c>
      <c r="R622" s="368"/>
      <c r="S622" s="112">
        <f t="shared" si="102"/>
        <v>0</v>
      </c>
      <c r="T622" s="381">
        <v>0</v>
      </c>
      <c r="U622" s="402">
        <v>44564</v>
      </c>
      <c r="V622" s="112">
        <f>Q622-T622</f>
        <v>0</v>
      </c>
      <c r="W622" s="272">
        <v>0</v>
      </c>
      <c r="X622" s="233">
        <f>T622-W622</f>
        <v>0</v>
      </c>
    </row>
    <row r="623" spans="1:24" ht="11.25" customHeight="1" x14ac:dyDescent="0.2">
      <c r="A623" s="181" t="s">
        <v>1370</v>
      </c>
      <c r="B623" s="181" t="s">
        <v>1372</v>
      </c>
      <c r="C623" s="181" t="s">
        <v>1370</v>
      </c>
      <c r="D623" s="327"/>
      <c r="E623" s="100"/>
      <c r="F623" s="100"/>
      <c r="G623" s="101" t="s">
        <v>968</v>
      </c>
      <c r="H623" s="100"/>
      <c r="I623" s="168">
        <v>30</v>
      </c>
      <c r="J623" s="168">
        <v>30</v>
      </c>
      <c r="K623" s="168">
        <v>0</v>
      </c>
      <c r="L623" s="242">
        <v>30</v>
      </c>
      <c r="M623" s="233">
        <v>30</v>
      </c>
      <c r="N623" s="113">
        <f t="shared" si="96"/>
        <v>0</v>
      </c>
      <c r="O623" s="114">
        <f t="shared" si="97"/>
        <v>1</v>
      </c>
      <c r="P623" s="355">
        <v>30</v>
      </c>
      <c r="Q623" s="368">
        <v>30</v>
      </c>
      <c r="R623" s="368"/>
      <c r="S623" s="112">
        <f t="shared" si="101"/>
        <v>0</v>
      </c>
      <c r="T623" s="381">
        <v>30</v>
      </c>
      <c r="U623" s="402">
        <v>44474</v>
      </c>
      <c r="V623" s="112">
        <f>Q623-T623</f>
        <v>0</v>
      </c>
      <c r="W623" s="272">
        <v>30</v>
      </c>
      <c r="X623" s="233">
        <f>T623-W623</f>
        <v>0</v>
      </c>
    </row>
    <row r="624" spans="1:24" ht="11.25" customHeight="1" x14ac:dyDescent="0.2">
      <c r="A624" s="181" t="s">
        <v>1370</v>
      </c>
      <c r="B624" s="181" t="s">
        <v>1372</v>
      </c>
      <c r="C624" s="181" t="s">
        <v>1370</v>
      </c>
      <c r="D624" s="327"/>
      <c r="E624" s="100"/>
      <c r="F624" s="100"/>
      <c r="G624" s="101" t="s">
        <v>969</v>
      </c>
      <c r="H624" s="100"/>
      <c r="I624" s="167">
        <v>0</v>
      </c>
      <c r="J624" s="167">
        <v>0</v>
      </c>
      <c r="K624" s="167">
        <v>0</v>
      </c>
      <c r="L624" s="242">
        <v>0</v>
      </c>
      <c r="M624" s="233">
        <v>30</v>
      </c>
      <c r="N624" s="113">
        <f t="shared" si="96"/>
        <v>30</v>
      </c>
      <c r="O624" s="114">
        <f t="shared" si="97"/>
        <v>0</v>
      </c>
      <c r="P624" s="355">
        <v>30</v>
      </c>
      <c r="Q624" s="368">
        <v>30</v>
      </c>
      <c r="R624" s="368"/>
      <c r="S624" s="112">
        <f>P624-Q624</f>
        <v>0</v>
      </c>
      <c r="T624" s="381">
        <v>30</v>
      </c>
      <c r="U624" s="402">
        <v>44474</v>
      </c>
      <c r="V624" s="112">
        <f>Q624-T624</f>
        <v>0</v>
      </c>
      <c r="W624" s="233">
        <v>30</v>
      </c>
      <c r="X624" s="233">
        <f>T624-W624</f>
        <v>0</v>
      </c>
    </row>
    <row r="625" spans="1:24" ht="11.25" customHeight="1" x14ac:dyDescent="0.25">
      <c r="A625" s="181" t="s">
        <v>1394</v>
      </c>
      <c r="B625" s="181" t="s">
        <v>1372</v>
      </c>
      <c r="C625" s="181" t="s">
        <v>1371</v>
      </c>
      <c r="D625" s="327"/>
      <c r="E625" s="100"/>
      <c r="F625" s="100" t="s">
        <v>970</v>
      </c>
      <c r="G625" s="100"/>
      <c r="H625" s="100"/>
      <c r="I625" s="165">
        <f>ROUND(SUM(I616:I624),5)</f>
        <v>7316</v>
      </c>
      <c r="J625" s="165">
        <f>SUM(J616:J624)</f>
        <v>7513.5</v>
      </c>
      <c r="K625" s="165">
        <f>SUM(K616:K624)</f>
        <v>7595</v>
      </c>
      <c r="L625" s="106">
        <f>SUM(L616:L624)</f>
        <v>7777</v>
      </c>
      <c r="M625" s="107">
        <f>SUM(M616:M624)</f>
        <v>7807</v>
      </c>
      <c r="N625" s="257">
        <f t="shared" si="96"/>
        <v>30</v>
      </c>
      <c r="O625" s="258">
        <f t="shared" si="97"/>
        <v>0.99615729473549375</v>
      </c>
      <c r="P625" s="356">
        <f>SUM(P615:P624)</f>
        <v>19932</v>
      </c>
      <c r="Q625" s="369">
        <f>SUM(Q615:Q624)</f>
        <v>10825</v>
      </c>
      <c r="R625" s="138"/>
      <c r="S625" s="107">
        <f>P625-Q625</f>
        <v>9107</v>
      </c>
      <c r="T625" s="382">
        <f>SUM(T615:T624)</f>
        <v>12978</v>
      </c>
      <c r="U625" s="402">
        <v>44564</v>
      </c>
      <c r="V625" s="107">
        <f>Q625-T625</f>
        <v>-2153</v>
      </c>
      <c r="W625" s="107">
        <f>SUM(W615:W624)</f>
        <v>10825</v>
      </c>
      <c r="X625" s="107">
        <f>T625-W625</f>
        <v>2153</v>
      </c>
    </row>
    <row r="626" spans="1:24" ht="11.25" customHeight="1" x14ac:dyDescent="0.25">
      <c r="A626" s="181" t="s">
        <v>1370</v>
      </c>
      <c r="B626" s="181" t="s">
        <v>1372</v>
      </c>
      <c r="C626" s="181" t="s">
        <v>1370</v>
      </c>
      <c r="D626" s="327"/>
      <c r="E626" s="100"/>
      <c r="F626" s="100" t="s">
        <v>971</v>
      </c>
      <c r="G626" s="100"/>
      <c r="H626" s="100"/>
      <c r="I626" s="167"/>
      <c r="J626" s="167"/>
      <c r="K626" s="167"/>
      <c r="L626" s="111"/>
      <c r="M626" s="112"/>
      <c r="N626" s="113"/>
      <c r="O626" s="114"/>
      <c r="P626" s="130"/>
      <c r="Q626" s="138"/>
      <c r="R626" s="138"/>
      <c r="S626" s="112"/>
      <c r="T626" s="144"/>
      <c r="U626" s="402"/>
      <c r="V626" s="112"/>
      <c r="W626" s="112"/>
      <c r="X626" s="112">
        <f>T626-W626</f>
        <v>0</v>
      </c>
    </row>
    <row r="627" spans="1:24" ht="11.25" customHeight="1" x14ac:dyDescent="0.2">
      <c r="A627" s="181" t="s">
        <v>1370</v>
      </c>
      <c r="B627" s="181" t="s">
        <v>1372</v>
      </c>
      <c r="C627" s="181" t="s">
        <v>1370</v>
      </c>
      <c r="D627" s="327"/>
      <c r="E627" s="100"/>
      <c r="F627" s="100"/>
      <c r="G627" s="101" t="s">
        <v>972</v>
      </c>
      <c r="H627" s="100"/>
      <c r="I627" s="168">
        <v>163.59</v>
      </c>
      <c r="J627" s="168">
        <v>1.83</v>
      </c>
      <c r="K627" s="168">
        <v>0</v>
      </c>
      <c r="L627" s="242">
        <v>0</v>
      </c>
      <c r="M627" s="233">
        <v>200</v>
      </c>
      <c r="N627" s="113">
        <f t="shared" si="96"/>
        <v>200</v>
      </c>
      <c r="O627" s="114">
        <f t="shared" si="97"/>
        <v>0</v>
      </c>
      <c r="P627" s="355">
        <v>200</v>
      </c>
      <c r="Q627" s="368">
        <v>200</v>
      </c>
      <c r="R627" s="368"/>
      <c r="S627" s="112">
        <f t="shared" ref="S627:S630" si="103">P627-Q627</f>
        <v>0</v>
      </c>
      <c r="T627" s="381">
        <v>200</v>
      </c>
      <c r="U627" s="402">
        <v>44474</v>
      </c>
      <c r="V627" s="112">
        <f>Q627-T627</f>
        <v>0</v>
      </c>
      <c r="W627" s="233">
        <v>200</v>
      </c>
      <c r="X627" s="233">
        <f>T627-W627</f>
        <v>0</v>
      </c>
    </row>
    <row r="628" spans="1:24" ht="11.25" customHeight="1" x14ac:dyDescent="0.2">
      <c r="A628" s="181" t="s">
        <v>1370</v>
      </c>
      <c r="B628" s="181" t="s">
        <v>1372</v>
      </c>
      <c r="C628" s="181" t="s">
        <v>1370</v>
      </c>
      <c r="D628" s="327"/>
      <c r="E628" s="100"/>
      <c r="F628" s="100"/>
      <c r="G628" s="101" t="s">
        <v>973</v>
      </c>
      <c r="H628" s="100"/>
      <c r="I628" s="168">
        <v>14826.48</v>
      </c>
      <c r="J628" s="168">
        <v>12124.85</v>
      </c>
      <c r="K628" s="168">
        <v>14401</v>
      </c>
      <c r="L628" s="242">
        <v>31172.89</v>
      </c>
      <c r="M628" s="233">
        <v>12000</v>
      </c>
      <c r="N628" s="113">
        <f t="shared" si="96"/>
        <v>-19172.89</v>
      </c>
      <c r="O628" s="114">
        <f t="shared" si="97"/>
        <v>2.5977408333333334</v>
      </c>
      <c r="P628" s="355">
        <v>12000</v>
      </c>
      <c r="Q628" s="368">
        <v>12000</v>
      </c>
      <c r="R628" s="368"/>
      <c r="S628" s="112">
        <f t="shared" si="103"/>
        <v>0</v>
      </c>
      <c r="T628" s="381">
        <v>12000</v>
      </c>
      <c r="U628" s="402">
        <v>44474</v>
      </c>
      <c r="V628" s="112">
        <f>Q628-T628</f>
        <v>0</v>
      </c>
      <c r="W628" s="233">
        <v>12000</v>
      </c>
      <c r="X628" s="233">
        <f>T628-W628</f>
        <v>0</v>
      </c>
    </row>
    <row r="629" spans="1:24" ht="11.25" customHeight="1" x14ac:dyDescent="0.2">
      <c r="A629" s="181" t="s">
        <v>1370</v>
      </c>
      <c r="B629" s="181" t="s">
        <v>1372</v>
      </c>
      <c r="C629" s="181" t="s">
        <v>1370</v>
      </c>
      <c r="D629" s="327"/>
      <c r="E629" s="100"/>
      <c r="F629" s="100"/>
      <c r="G629" s="101" t="s">
        <v>974</v>
      </c>
      <c r="H629" s="100"/>
      <c r="I629" s="168">
        <v>1465.96</v>
      </c>
      <c r="J629" s="168">
        <v>1914.89</v>
      </c>
      <c r="K629" s="168">
        <v>2276.54</v>
      </c>
      <c r="L629" s="242">
        <v>2075.5</v>
      </c>
      <c r="M629" s="233">
        <v>4000</v>
      </c>
      <c r="N629" s="113">
        <f t="shared" si="96"/>
        <v>1924.5</v>
      </c>
      <c r="O629" s="114">
        <f t="shared" si="97"/>
        <v>0.51887499999999998</v>
      </c>
      <c r="P629" s="355">
        <v>4000</v>
      </c>
      <c r="Q629" s="368">
        <v>4000</v>
      </c>
      <c r="R629" s="368"/>
      <c r="S629" s="112">
        <f t="shared" si="103"/>
        <v>0</v>
      </c>
      <c r="T629" s="381">
        <v>4000</v>
      </c>
      <c r="U629" s="402">
        <v>44474</v>
      </c>
      <c r="V629" s="112">
        <f>Q629-T629</f>
        <v>0</v>
      </c>
      <c r="W629" s="233">
        <v>4000</v>
      </c>
      <c r="X629" s="233">
        <f>T629-W629</f>
        <v>0</v>
      </c>
    </row>
    <row r="630" spans="1:24" ht="11.25" customHeight="1" x14ac:dyDescent="0.2">
      <c r="A630" s="181" t="s">
        <v>1370</v>
      </c>
      <c r="B630" s="181" t="s">
        <v>1372</v>
      </c>
      <c r="C630" s="181" t="s">
        <v>1370</v>
      </c>
      <c r="D630" s="327"/>
      <c r="E630" s="100"/>
      <c r="F630" s="100"/>
      <c r="G630" s="101" t="s">
        <v>975</v>
      </c>
      <c r="H630" s="100"/>
      <c r="I630" s="168">
        <v>0</v>
      </c>
      <c r="J630" s="168">
        <v>105</v>
      </c>
      <c r="K630" s="168">
        <v>0</v>
      </c>
      <c r="L630" s="242">
        <v>163.80000000000001</v>
      </c>
      <c r="M630" s="233">
        <v>1000</v>
      </c>
      <c r="N630" s="113">
        <f t="shared" si="96"/>
        <v>836.2</v>
      </c>
      <c r="O630" s="114">
        <f t="shared" si="97"/>
        <v>0.1638</v>
      </c>
      <c r="P630" s="355">
        <v>1000</v>
      </c>
      <c r="Q630" s="368">
        <v>1000</v>
      </c>
      <c r="R630" s="368"/>
      <c r="S630" s="112">
        <f t="shared" si="103"/>
        <v>0</v>
      </c>
      <c r="T630" s="381">
        <v>1000</v>
      </c>
      <c r="U630" s="402">
        <v>44474</v>
      </c>
      <c r="V630" s="112">
        <f>Q630-T630</f>
        <v>0</v>
      </c>
      <c r="W630" s="233">
        <v>1000</v>
      </c>
      <c r="X630" s="233">
        <f>T630-W630</f>
        <v>0</v>
      </c>
    </row>
    <row r="631" spans="1:24" ht="11.25" customHeight="1" x14ac:dyDescent="0.2">
      <c r="A631" s="181" t="s">
        <v>1370</v>
      </c>
      <c r="B631" s="181" t="s">
        <v>1372</v>
      </c>
      <c r="C631" s="181" t="s">
        <v>1370</v>
      </c>
      <c r="D631" s="327"/>
      <c r="E631" s="100"/>
      <c r="F631" s="100"/>
      <c r="G631" s="101" t="s">
        <v>976</v>
      </c>
      <c r="H631" s="100"/>
      <c r="I631" s="169">
        <v>5536.85</v>
      </c>
      <c r="J631" s="169">
        <v>5303.57</v>
      </c>
      <c r="K631" s="169">
        <v>3956.64</v>
      </c>
      <c r="L631" s="242">
        <v>6680.45</v>
      </c>
      <c r="M631" s="233">
        <v>7500</v>
      </c>
      <c r="N631" s="259">
        <f t="shared" si="96"/>
        <v>819.55000000000018</v>
      </c>
      <c r="O631" s="260">
        <f t="shared" si="97"/>
        <v>0.89072666666666667</v>
      </c>
      <c r="P631" s="355">
        <v>7500</v>
      </c>
      <c r="Q631" s="368">
        <v>7500</v>
      </c>
      <c r="R631" s="368"/>
      <c r="S631" s="116">
        <f>P631-Q631</f>
        <v>0</v>
      </c>
      <c r="T631" s="381">
        <v>7500</v>
      </c>
      <c r="U631" s="402">
        <v>44474</v>
      </c>
      <c r="V631" s="116">
        <f>Q631-T631</f>
        <v>0</v>
      </c>
      <c r="W631" s="233">
        <v>7500</v>
      </c>
      <c r="X631" s="233">
        <f>T631-W631</f>
        <v>0</v>
      </c>
    </row>
    <row r="632" spans="1:24" ht="11.25" customHeight="1" x14ac:dyDescent="0.25">
      <c r="A632" s="181" t="s">
        <v>1394</v>
      </c>
      <c r="B632" s="181" t="s">
        <v>1372</v>
      </c>
      <c r="C632" s="181" t="s">
        <v>1371</v>
      </c>
      <c r="D632" s="327"/>
      <c r="E632" s="100"/>
      <c r="F632" s="100" t="s">
        <v>977</v>
      </c>
      <c r="G632" s="100"/>
      <c r="H632" s="100"/>
      <c r="I632" s="165">
        <f>SUM(I626:I631)</f>
        <v>21992.879999999997</v>
      </c>
      <c r="J632" s="165">
        <f>SUM(J626:J631)</f>
        <v>19450.14</v>
      </c>
      <c r="K632" s="165">
        <f>SUM(K626:K631)</f>
        <v>20634.18</v>
      </c>
      <c r="L632" s="106">
        <f>SUM(L626:L631)</f>
        <v>40092.639999999999</v>
      </c>
      <c r="M632" s="107">
        <f>SUM(M626:M631)</f>
        <v>24700</v>
      </c>
      <c r="N632" s="257">
        <f t="shared" si="96"/>
        <v>-15392.64</v>
      </c>
      <c r="O632" s="258">
        <f t="shared" si="97"/>
        <v>1.6231838056680161</v>
      </c>
      <c r="P632" s="356">
        <f>SUM(P626:P631)</f>
        <v>24700</v>
      </c>
      <c r="Q632" s="369">
        <f>SUM(Q626:Q631)</f>
        <v>24700</v>
      </c>
      <c r="R632" s="138"/>
      <c r="S632" s="107">
        <f>P632-Q632</f>
        <v>0</v>
      </c>
      <c r="T632" s="382">
        <f>SUM(T626:T631)</f>
        <v>24700</v>
      </c>
      <c r="U632" s="402">
        <v>44474</v>
      </c>
      <c r="V632" s="112">
        <f>Q632-T632</f>
        <v>0</v>
      </c>
      <c r="W632" s="107">
        <f>SUM(W626:W631)</f>
        <v>24700</v>
      </c>
      <c r="X632" s="107">
        <f>T632-W632</f>
        <v>0</v>
      </c>
    </row>
    <row r="633" spans="1:24" ht="11.25" customHeight="1" x14ac:dyDescent="0.25">
      <c r="A633" s="181" t="s">
        <v>1370</v>
      </c>
      <c r="B633" s="181" t="s">
        <v>1372</v>
      </c>
      <c r="C633" s="181" t="s">
        <v>1370</v>
      </c>
      <c r="D633" s="327"/>
      <c r="E633" s="100"/>
      <c r="F633" s="100" t="s">
        <v>978</v>
      </c>
      <c r="G633" s="100"/>
      <c r="H633" s="100"/>
      <c r="I633" s="168"/>
      <c r="J633" s="168"/>
      <c r="K633" s="168"/>
      <c r="L633" s="115"/>
      <c r="M633" s="112"/>
      <c r="N633" s="113"/>
      <c r="O633" s="114"/>
      <c r="P633" s="355"/>
      <c r="Q633" s="368"/>
      <c r="R633" s="368"/>
      <c r="S633" s="112"/>
      <c r="T633" s="381"/>
      <c r="U633" s="402"/>
      <c r="V633" s="112"/>
      <c r="W633" s="233"/>
      <c r="X633" s="233"/>
    </row>
    <row r="634" spans="1:24" ht="11.25" customHeight="1" x14ac:dyDescent="0.25">
      <c r="A634" s="181" t="s">
        <v>1370</v>
      </c>
      <c r="B634" s="181" t="s">
        <v>1372</v>
      </c>
      <c r="C634" s="181" t="s">
        <v>1370</v>
      </c>
      <c r="D634" s="327"/>
      <c r="E634" s="100"/>
      <c r="F634" s="100"/>
      <c r="G634" s="101" t="s">
        <v>979</v>
      </c>
      <c r="H634" s="100"/>
      <c r="I634" s="173">
        <v>4000</v>
      </c>
      <c r="J634" s="173">
        <v>4000</v>
      </c>
      <c r="K634" s="173">
        <v>0</v>
      </c>
      <c r="L634" s="111">
        <v>0</v>
      </c>
      <c r="M634" s="112">
        <v>0</v>
      </c>
      <c r="N634" s="113">
        <f t="shared" si="96"/>
        <v>0</v>
      </c>
      <c r="O634" s="114" t="str">
        <f t="shared" si="97"/>
        <v>---</v>
      </c>
      <c r="P634" s="355">
        <v>0</v>
      </c>
      <c r="Q634" s="138">
        <v>0</v>
      </c>
      <c r="R634" s="138"/>
      <c r="S634" s="112">
        <f t="shared" ref="S634:S655" si="104">P634-Q634</f>
        <v>0</v>
      </c>
      <c r="T634" s="144">
        <v>0</v>
      </c>
      <c r="U634" s="402">
        <v>44474</v>
      </c>
      <c r="V634" s="112">
        <f>Q634-T634</f>
        <v>0</v>
      </c>
      <c r="W634" s="112">
        <v>0</v>
      </c>
      <c r="X634" s="112">
        <f>T634-W634</f>
        <v>0</v>
      </c>
    </row>
    <row r="635" spans="1:24" ht="11.25" customHeight="1" x14ac:dyDescent="0.25">
      <c r="A635" s="181" t="s">
        <v>1370</v>
      </c>
      <c r="B635" s="181" t="s">
        <v>1372</v>
      </c>
      <c r="C635" s="181" t="s">
        <v>1370</v>
      </c>
      <c r="D635" s="327"/>
      <c r="E635" s="100"/>
      <c r="F635" s="100"/>
      <c r="G635" s="101" t="s">
        <v>980</v>
      </c>
      <c r="H635" s="100"/>
      <c r="I635" s="173">
        <v>4800</v>
      </c>
      <c r="J635" s="173">
        <v>4800</v>
      </c>
      <c r="K635" s="173">
        <v>0</v>
      </c>
      <c r="L635" s="111">
        <v>0</v>
      </c>
      <c r="M635" s="112">
        <v>0</v>
      </c>
      <c r="N635" s="113">
        <f t="shared" si="96"/>
        <v>0</v>
      </c>
      <c r="O635" s="114" t="str">
        <f t="shared" si="97"/>
        <v>---</v>
      </c>
      <c r="P635" s="355">
        <v>0</v>
      </c>
      <c r="Q635" s="138">
        <v>0</v>
      </c>
      <c r="R635" s="138"/>
      <c r="S635" s="112">
        <f t="shared" si="104"/>
        <v>0</v>
      </c>
      <c r="T635" s="144">
        <v>0</v>
      </c>
      <c r="U635" s="402">
        <v>44474</v>
      </c>
      <c r="V635" s="112">
        <f>Q635-T635</f>
        <v>0</v>
      </c>
      <c r="W635" s="112">
        <v>0</v>
      </c>
      <c r="X635" s="112">
        <f>T635-W635</f>
        <v>0</v>
      </c>
    </row>
    <row r="636" spans="1:24" ht="11.25" customHeight="1" x14ac:dyDescent="0.25">
      <c r="A636" s="181" t="s">
        <v>1370</v>
      </c>
      <c r="B636" s="181" t="s">
        <v>1372</v>
      </c>
      <c r="C636" s="181" t="s">
        <v>1370</v>
      </c>
      <c r="D636" s="327"/>
      <c r="E636" s="100"/>
      <c r="F636" s="100"/>
      <c r="G636" s="101" t="s">
        <v>981</v>
      </c>
      <c r="H636" s="100"/>
      <c r="I636" s="173">
        <v>2400</v>
      </c>
      <c r="J636" s="173">
        <v>2400</v>
      </c>
      <c r="K636" s="173">
        <v>2400</v>
      </c>
      <c r="L636" s="111">
        <v>0</v>
      </c>
      <c r="M636" s="112">
        <v>0</v>
      </c>
      <c r="N636" s="113">
        <f t="shared" si="96"/>
        <v>0</v>
      </c>
      <c r="O636" s="114" t="str">
        <f t="shared" si="97"/>
        <v>---</v>
      </c>
      <c r="P636" s="355">
        <v>0</v>
      </c>
      <c r="Q636" s="138">
        <v>0</v>
      </c>
      <c r="R636" s="138"/>
      <c r="S636" s="112">
        <f t="shared" si="104"/>
        <v>0</v>
      </c>
      <c r="T636" s="144">
        <v>0</v>
      </c>
      <c r="U636" s="402">
        <v>44474</v>
      </c>
      <c r="V636" s="112">
        <f>Q636-T636</f>
        <v>0</v>
      </c>
      <c r="W636" s="112">
        <v>0</v>
      </c>
      <c r="X636" s="112">
        <f>T636-W636</f>
        <v>0</v>
      </c>
    </row>
    <row r="637" spans="1:24" ht="11.25" customHeight="1" x14ac:dyDescent="0.25">
      <c r="A637" s="181" t="s">
        <v>1370</v>
      </c>
      <c r="B637" s="181" t="s">
        <v>1372</v>
      </c>
      <c r="C637" s="181" t="s">
        <v>1370</v>
      </c>
      <c r="D637" s="327"/>
      <c r="E637" s="100"/>
      <c r="F637" s="100"/>
      <c r="G637" s="101" t="s">
        <v>982</v>
      </c>
      <c r="H637" s="100"/>
      <c r="I637" s="173">
        <v>6757</v>
      </c>
      <c r="J637" s="173">
        <v>6757</v>
      </c>
      <c r="K637" s="173">
        <v>6757</v>
      </c>
      <c r="L637" s="111">
        <v>6757</v>
      </c>
      <c r="M637" s="112">
        <v>6757</v>
      </c>
      <c r="N637" s="113">
        <f t="shared" si="96"/>
        <v>0</v>
      </c>
      <c r="O637" s="114">
        <f t="shared" si="97"/>
        <v>1</v>
      </c>
      <c r="P637" s="355">
        <v>6757</v>
      </c>
      <c r="Q637" s="368">
        <v>6757</v>
      </c>
      <c r="R637" s="368"/>
      <c r="S637" s="112">
        <f t="shared" si="104"/>
        <v>0</v>
      </c>
      <c r="T637" s="381">
        <v>6757</v>
      </c>
      <c r="U637" s="402">
        <v>44474</v>
      </c>
      <c r="V637" s="112">
        <f>Q637-T637</f>
        <v>0</v>
      </c>
      <c r="W637" s="233">
        <v>6757</v>
      </c>
      <c r="X637" s="112">
        <f>T637-W637</f>
        <v>0</v>
      </c>
    </row>
    <row r="638" spans="1:24" ht="11.25" customHeight="1" x14ac:dyDescent="0.25">
      <c r="A638" s="181" t="s">
        <v>1370</v>
      </c>
      <c r="B638" s="181" t="s">
        <v>1372</v>
      </c>
      <c r="C638" s="181" t="s">
        <v>1370</v>
      </c>
      <c r="D638" s="327"/>
      <c r="E638" s="100"/>
      <c r="F638" s="100"/>
      <c r="G638" s="101" t="s">
        <v>983</v>
      </c>
      <c r="H638" s="100"/>
      <c r="I638" s="173">
        <v>500</v>
      </c>
      <c r="J638" s="173">
        <v>500</v>
      </c>
      <c r="K638" s="173">
        <v>500</v>
      </c>
      <c r="L638" s="111">
        <v>500</v>
      </c>
      <c r="M638" s="112">
        <v>500</v>
      </c>
      <c r="N638" s="113">
        <f t="shared" si="96"/>
        <v>0</v>
      </c>
      <c r="O638" s="114">
        <f t="shared" si="97"/>
        <v>1</v>
      </c>
      <c r="P638" s="355">
        <v>500</v>
      </c>
      <c r="Q638" s="368">
        <v>500</v>
      </c>
      <c r="R638" s="368"/>
      <c r="S638" s="112">
        <f t="shared" si="104"/>
        <v>0</v>
      </c>
      <c r="T638" s="381">
        <v>500</v>
      </c>
      <c r="U638" s="402">
        <v>44474</v>
      </c>
      <c r="V638" s="112">
        <f>Q638-T638</f>
        <v>0</v>
      </c>
      <c r="W638" s="233">
        <v>500</v>
      </c>
      <c r="X638" s="112">
        <f>T638-W638</f>
        <v>0</v>
      </c>
    </row>
    <row r="639" spans="1:24" ht="11.25" customHeight="1" x14ac:dyDescent="0.25">
      <c r="A639" s="181" t="s">
        <v>1370</v>
      </c>
      <c r="B639" s="181" t="s">
        <v>1372</v>
      </c>
      <c r="C639" s="181" t="s">
        <v>1370</v>
      </c>
      <c r="D639" s="327"/>
      <c r="E639" s="100"/>
      <c r="F639" s="100"/>
      <c r="G639" s="101" t="s">
        <v>984</v>
      </c>
      <c r="H639" s="100"/>
      <c r="I639" s="173">
        <v>2400</v>
      </c>
      <c r="J639" s="173">
        <v>0</v>
      </c>
      <c r="K639" s="173">
        <v>0</v>
      </c>
      <c r="L639" s="111">
        <v>0</v>
      </c>
      <c r="M639" s="112">
        <v>0</v>
      </c>
      <c r="N639" s="113">
        <f t="shared" si="96"/>
        <v>0</v>
      </c>
      <c r="O639" s="114" t="str">
        <f t="shared" si="97"/>
        <v>---</v>
      </c>
      <c r="P639" s="355">
        <v>0</v>
      </c>
      <c r="Q639" s="368">
        <v>0</v>
      </c>
      <c r="R639" s="368"/>
      <c r="S639" s="112">
        <f t="shared" si="104"/>
        <v>0</v>
      </c>
      <c r="T639" s="381">
        <v>0</v>
      </c>
      <c r="U639" s="402">
        <v>44474</v>
      </c>
      <c r="V639" s="112">
        <f>Q639-T639</f>
        <v>0</v>
      </c>
      <c r="W639" s="233">
        <v>0</v>
      </c>
      <c r="X639" s="112">
        <f>T639-W639</f>
        <v>0</v>
      </c>
    </row>
    <row r="640" spans="1:24" ht="11.25" customHeight="1" x14ac:dyDescent="0.25">
      <c r="A640" s="181" t="s">
        <v>1370</v>
      </c>
      <c r="B640" s="181" t="s">
        <v>1372</v>
      </c>
      <c r="C640" s="181" t="s">
        <v>1370</v>
      </c>
      <c r="D640" s="327"/>
      <c r="E640" s="100"/>
      <c r="F640" s="100"/>
      <c r="G640" s="101" t="s">
        <v>985</v>
      </c>
      <c r="H640" s="100"/>
      <c r="I640" s="173"/>
      <c r="J640" s="173">
        <v>2400</v>
      </c>
      <c r="K640" s="173">
        <v>2400</v>
      </c>
      <c r="L640" s="111">
        <v>2400</v>
      </c>
      <c r="M640" s="112">
        <v>2400</v>
      </c>
      <c r="N640" s="113">
        <f t="shared" si="96"/>
        <v>0</v>
      </c>
      <c r="O640" s="114">
        <f t="shared" si="97"/>
        <v>1</v>
      </c>
      <c r="P640" s="355">
        <v>2400</v>
      </c>
      <c r="Q640" s="368">
        <v>2400</v>
      </c>
      <c r="R640" s="368"/>
      <c r="S640" s="112">
        <f t="shared" si="104"/>
        <v>0</v>
      </c>
      <c r="T640" s="381">
        <v>2400</v>
      </c>
      <c r="U640" s="402">
        <v>44474</v>
      </c>
      <c r="V640" s="112">
        <f>Q640-T640</f>
        <v>0</v>
      </c>
      <c r="W640" s="233">
        <v>2400</v>
      </c>
      <c r="X640" s="112">
        <f>T640-W640</f>
        <v>0</v>
      </c>
    </row>
    <row r="641" spans="1:25" ht="11.25" customHeight="1" x14ac:dyDescent="0.25">
      <c r="A641" s="181" t="s">
        <v>1370</v>
      </c>
      <c r="B641" s="181" t="s">
        <v>1372</v>
      </c>
      <c r="C641" s="181" t="s">
        <v>1370</v>
      </c>
      <c r="D641" s="327"/>
      <c r="E641" s="100"/>
      <c r="F641" s="100"/>
      <c r="G641" s="101" t="s">
        <v>1143</v>
      </c>
      <c r="H641" s="100"/>
      <c r="I641" s="173">
        <v>1200</v>
      </c>
      <c r="J641" s="173">
        <v>1200</v>
      </c>
      <c r="K641" s="173">
        <v>1200</v>
      </c>
      <c r="L641" s="111">
        <v>1200</v>
      </c>
      <c r="M641" s="112">
        <v>1200</v>
      </c>
      <c r="N641" s="113">
        <f t="shared" si="96"/>
        <v>0</v>
      </c>
      <c r="O641" s="114">
        <f t="shared" si="97"/>
        <v>1</v>
      </c>
      <c r="P641" s="355">
        <v>1200</v>
      </c>
      <c r="Q641" s="368">
        <v>1200</v>
      </c>
      <c r="R641" s="368"/>
      <c r="S641" s="112">
        <f t="shared" si="104"/>
        <v>0</v>
      </c>
      <c r="T641" s="381">
        <v>1200</v>
      </c>
      <c r="U641" s="402">
        <v>44474</v>
      </c>
      <c r="V641" s="112">
        <f>Q641-T641</f>
        <v>0</v>
      </c>
      <c r="W641" s="233">
        <v>1200</v>
      </c>
      <c r="X641" s="112">
        <f>T641-W641</f>
        <v>0</v>
      </c>
    </row>
    <row r="642" spans="1:25" ht="11.25" customHeight="1" x14ac:dyDescent="0.25">
      <c r="A642" s="181" t="s">
        <v>1370</v>
      </c>
      <c r="B642" s="181" t="s">
        <v>1372</v>
      </c>
      <c r="C642" s="181" t="s">
        <v>1370</v>
      </c>
      <c r="D642" s="327"/>
      <c r="E642" s="100"/>
      <c r="F642" s="100"/>
      <c r="G642" s="101" t="s">
        <v>986</v>
      </c>
      <c r="H642" s="100"/>
      <c r="I642" s="173"/>
      <c r="J642" s="173">
        <v>0</v>
      </c>
      <c r="K642" s="173">
        <v>0</v>
      </c>
      <c r="L642" s="111">
        <v>0</v>
      </c>
      <c r="M642" s="112">
        <v>0</v>
      </c>
      <c r="N642" s="113">
        <f t="shared" si="96"/>
        <v>0</v>
      </c>
      <c r="O642" s="114" t="str">
        <f t="shared" si="97"/>
        <v>---</v>
      </c>
      <c r="P642" s="355">
        <v>0</v>
      </c>
      <c r="Q642" s="368">
        <v>0</v>
      </c>
      <c r="R642" s="368"/>
      <c r="S642" s="112">
        <f t="shared" si="104"/>
        <v>0</v>
      </c>
      <c r="T642" s="381">
        <v>0</v>
      </c>
      <c r="U642" s="402">
        <v>44474</v>
      </c>
      <c r="V642" s="112">
        <f>Q642-T642</f>
        <v>0</v>
      </c>
      <c r="W642" s="233">
        <v>0</v>
      </c>
      <c r="X642" s="112">
        <f>T642-W642</f>
        <v>0</v>
      </c>
    </row>
    <row r="643" spans="1:25" ht="11.25" customHeight="1" x14ac:dyDescent="0.25">
      <c r="A643" s="181" t="s">
        <v>1370</v>
      </c>
      <c r="B643" s="181" t="s">
        <v>1372</v>
      </c>
      <c r="C643" s="181" t="s">
        <v>1370</v>
      </c>
      <c r="D643" s="327"/>
      <c r="E643" s="100"/>
      <c r="F643" s="100"/>
      <c r="G643" s="101" t="s">
        <v>987</v>
      </c>
      <c r="H643" s="100"/>
      <c r="I643" s="173">
        <v>125</v>
      </c>
      <c r="J643" s="173">
        <v>125</v>
      </c>
      <c r="K643" s="173">
        <v>125</v>
      </c>
      <c r="L643" s="111">
        <v>125</v>
      </c>
      <c r="M643" s="112">
        <v>125</v>
      </c>
      <c r="N643" s="113">
        <f t="shared" si="96"/>
        <v>0</v>
      </c>
      <c r="O643" s="114">
        <f t="shared" si="97"/>
        <v>1</v>
      </c>
      <c r="P643" s="355">
        <v>125</v>
      </c>
      <c r="Q643" s="368">
        <v>125</v>
      </c>
      <c r="R643" s="368"/>
      <c r="S643" s="112">
        <f t="shared" si="104"/>
        <v>0</v>
      </c>
      <c r="T643" s="381">
        <v>125</v>
      </c>
      <c r="U643" s="402">
        <v>44474</v>
      </c>
      <c r="V643" s="112">
        <f>Q643-T643</f>
        <v>0</v>
      </c>
      <c r="W643" s="233">
        <v>125</v>
      </c>
      <c r="X643" s="112">
        <f>T643-W643</f>
        <v>0</v>
      </c>
    </row>
    <row r="644" spans="1:25" ht="11.25" customHeight="1" x14ac:dyDescent="0.25">
      <c r="A644" s="181" t="s">
        <v>1370</v>
      </c>
      <c r="B644" s="181" t="s">
        <v>1372</v>
      </c>
      <c r="C644" s="181" t="s">
        <v>1370</v>
      </c>
      <c r="D644" s="327"/>
      <c r="E644" s="100"/>
      <c r="F644" s="100"/>
      <c r="G644" s="101" t="s">
        <v>988</v>
      </c>
      <c r="H644" s="100"/>
      <c r="I644" s="173">
        <v>2000</v>
      </c>
      <c r="J644" s="173">
        <v>0</v>
      </c>
      <c r="K644" s="173">
        <v>0</v>
      </c>
      <c r="L644" s="111">
        <v>0</v>
      </c>
      <c r="M644" s="112">
        <v>0</v>
      </c>
      <c r="N644" s="113">
        <f t="shared" si="96"/>
        <v>0</v>
      </c>
      <c r="O644" s="114" t="str">
        <f t="shared" si="97"/>
        <v>---</v>
      </c>
      <c r="P644" s="355">
        <v>0</v>
      </c>
      <c r="Q644" s="368">
        <v>0</v>
      </c>
      <c r="R644" s="368"/>
      <c r="S644" s="112">
        <f t="shared" si="104"/>
        <v>0</v>
      </c>
      <c r="T644" s="381">
        <v>0</v>
      </c>
      <c r="U644" s="402">
        <v>44474</v>
      </c>
      <c r="V644" s="112">
        <f>Q644-T644</f>
        <v>0</v>
      </c>
      <c r="W644" s="233">
        <v>0</v>
      </c>
      <c r="X644" s="112">
        <f>T644-W644</f>
        <v>0</v>
      </c>
    </row>
    <row r="645" spans="1:25" ht="11.25" customHeight="1" x14ac:dyDescent="0.25">
      <c r="A645" s="181" t="s">
        <v>1370</v>
      </c>
      <c r="B645" s="181" t="s">
        <v>1372</v>
      </c>
      <c r="C645" s="181" t="s">
        <v>1370</v>
      </c>
      <c r="D645" s="327"/>
      <c r="E645" s="100"/>
      <c r="F645" s="100"/>
      <c r="G645" s="101" t="s">
        <v>989</v>
      </c>
      <c r="H645" s="100"/>
      <c r="I645" s="173"/>
      <c r="J645" s="173">
        <v>2000</v>
      </c>
      <c r="K645" s="173">
        <v>2000</v>
      </c>
      <c r="L645" s="111">
        <v>0</v>
      </c>
      <c r="M645" s="112">
        <v>2000</v>
      </c>
      <c r="N645" s="113">
        <f t="shared" si="96"/>
        <v>2000</v>
      </c>
      <c r="O645" s="114">
        <f t="shared" si="97"/>
        <v>0</v>
      </c>
      <c r="P645" s="355">
        <v>0</v>
      </c>
      <c r="Q645" s="368">
        <v>0</v>
      </c>
      <c r="R645" s="368"/>
      <c r="S645" s="112">
        <f t="shared" si="104"/>
        <v>0</v>
      </c>
      <c r="T645" s="381">
        <v>0</v>
      </c>
      <c r="U645" s="402">
        <v>44474</v>
      </c>
      <c r="V645" s="112">
        <f>Q645-T645</f>
        <v>0</v>
      </c>
      <c r="W645" s="233">
        <v>0</v>
      </c>
      <c r="X645" s="112">
        <f>T645-W645</f>
        <v>0</v>
      </c>
    </row>
    <row r="646" spans="1:25" ht="11.25" customHeight="1" x14ac:dyDescent="0.25">
      <c r="A646" s="181" t="s">
        <v>1370</v>
      </c>
      <c r="B646" s="181" t="s">
        <v>1372</v>
      </c>
      <c r="C646" s="181" t="s">
        <v>1370</v>
      </c>
      <c r="D646" s="327"/>
      <c r="E646" s="100"/>
      <c r="F646" s="100"/>
      <c r="G646" s="101" t="s">
        <v>990</v>
      </c>
      <c r="H646" s="100"/>
      <c r="I646" s="173"/>
      <c r="J646" s="173">
        <v>0</v>
      </c>
      <c r="K646" s="173">
        <v>0</v>
      </c>
      <c r="L646" s="111">
        <v>0</v>
      </c>
      <c r="M646" s="112">
        <v>0</v>
      </c>
      <c r="N646" s="113">
        <f t="shared" si="96"/>
        <v>0</v>
      </c>
      <c r="O646" s="114" t="str">
        <f t="shared" si="97"/>
        <v>---</v>
      </c>
      <c r="P646" s="355">
        <v>0</v>
      </c>
      <c r="Q646" s="368">
        <v>0</v>
      </c>
      <c r="R646" s="368"/>
      <c r="S646" s="112">
        <f t="shared" si="104"/>
        <v>0</v>
      </c>
      <c r="T646" s="381">
        <v>0</v>
      </c>
      <c r="U646" s="402">
        <v>44474</v>
      </c>
      <c r="V646" s="112">
        <f>Q646-T646</f>
        <v>0</v>
      </c>
      <c r="W646" s="233">
        <v>0</v>
      </c>
      <c r="X646" s="112">
        <f>T646-W646</f>
        <v>0</v>
      </c>
    </row>
    <row r="647" spans="1:25" ht="11.25" customHeight="1" x14ac:dyDescent="0.25">
      <c r="A647" s="181" t="s">
        <v>1370</v>
      </c>
      <c r="B647" s="181" t="s">
        <v>1372</v>
      </c>
      <c r="C647" s="181" t="s">
        <v>1370</v>
      </c>
      <c r="D647" s="327"/>
      <c r="E647" s="100"/>
      <c r="F647" s="100"/>
      <c r="G647" s="101" t="s">
        <v>991</v>
      </c>
      <c r="H647" s="100"/>
      <c r="I647" s="173">
        <v>1000</v>
      </c>
      <c r="J647" s="173">
        <v>1000</v>
      </c>
      <c r="K647" s="173">
        <v>1000</v>
      </c>
      <c r="L647" s="111">
        <v>1000</v>
      </c>
      <c r="M647" s="112">
        <v>1000</v>
      </c>
      <c r="N647" s="113">
        <f t="shared" si="96"/>
        <v>0</v>
      </c>
      <c r="O647" s="114">
        <f t="shared" si="97"/>
        <v>1</v>
      </c>
      <c r="P647" s="355">
        <v>1000</v>
      </c>
      <c r="Q647" s="368">
        <v>1000</v>
      </c>
      <c r="R647" s="368"/>
      <c r="S647" s="112">
        <f t="shared" si="104"/>
        <v>0</v>
      </c>
      <c r="T647" s="381">
        <v>1000</v>
      </c>
      <c r="U647" s="402">
        <v>44474</v>
      </c>
      <c r="V647" s="112">
        <f>Q647-T647</f>
        <v>0</v>
      </c>
      <c r="W647" s="233">
        <v>1000</v>
      </c>
      <c r="X647" s="112">
        <f>T647-W647</f>
        <v>0</v>
      </c>
    </row>
    <row r="648" spans="1:25" ht="11.25" customHeight="1" x14ac:dyDescent="0.25">
      <c r="A648" s="181" t="s">
        <v>1370</v>
      </c>
      <c r="B648" s="181" t="s">
        <v>1372</v>
      </c>
      <c r="C648" s="181" t="s">
        <v>1370</v>
      </c>
      <c r="D648" s="327"/>
      <c r="E648" s="100"/>
      <c r="F648" s="100"/>
      <c r="G648" s="101" t="s">
        <v>992</v>
      </c>
      <c r="H648" s="100"/>
      <c r="I648" s="173">
        <v>2200</v>
      </c>
      <c r="J648" s="173">
        <v>2200</v>
      </c>
      <c r="K648" s="173">
        <v>2500</v>
      </c>
      <c r="L648" s="111">
        <v>2500</v>
      </c>
      <c r="M648" s="112">
        <v>4900</v>
      </c>
      <c r="N648" s="113">
        <f t="shared" si="96"/>
        <v>2400</v>
      </c>
      <c r="O648" s="114">
        <f t="shared" si="97"/>
        <v>0.51020408163265307</v>
      </c>
      <c r="P648" s="355">
        <v>3500</v>
      </c>
      <c r="Q648" s="368">
        <v>3500</v>
      </c>
      <c r="R648" s="368"/>
      <c r="S648" s="112">
        <f t="shared" si="104"/>
        <v>0</v>
      </c>
      <c r="T648" s="381">
        <v>3500</v>
      </c>
      <c r="U648" s="402">
        <v>44474</v>
      </c>
      <c r="V648" s="112">
        <f>Q648-T648</f>
        <v>0</v>
      </c>
      <c r="W648" s="233">
        <v>3500</v>
      </c>
      <c r="X648" s="112">
        <f>T648-W648</f>
        <v>0</v>
      </c>
    </row>
    <row r="649" spans="1:25" ht="11.25" customHeight="1" x14ac:dyDescent="0.25">
      <c r="A649" s="181" t="s">
        <v>1370</v>
      </c>
      <c r="B649" s="181" t="s">
        <v>1372</v>
      </c>
      <c r="C649" s="181" t="s">
        <v>1370</v>
      </c>
      <c r="D649" s="327"/>
      <c r="E649" s="100"/>
      <c r="F649" s="100"/>
      <c r="G649" s="101" t="s">
        <v>993</v>
      </c>
      <c r="H649" s="100"/>
      <c r="I649" s="173"/>
      <c r="J649" s="173">
        <v>0</v>
      </c>
      <c r="K649" s="173">
        <v>0</v>
      </c>
      <c r="L649" s="111">
        <v>0</v>
      </c>
      <c r="M649" s="112">
        <v>0</v>
      </c>
      <c r="N649" s="113">
        <f t="shared" si="96"/>
        <v>0</v>
      </c>
      <c r="O649" s="114" t="str">
        <f t="shared" si="97"/>
        <v>---</v>
      </c>
      <c r="P649" s="355">
        <v>0</v>
      </c>
      <c r="Q649" s="368">
        <v>0</v>
      </c>
      <c r="R649" s="368"/>
      <c r="S649" s="112">
        <f t="shared" si="104"/>
        <v>0</v>
      </c>
      <c r="T649" s="381">
        <v>0</v>
      </c>
      <c r="U649" s="402">
        <v>44474</v>
      </c>
      <c r="V649" s="112">
        <f>Q649-T649</f>
        <v>0</v>
      </c>
      <c r="W649" s="233">
        <v>0</v>
      </c>
      <c r="X649" s="112">
        <f>T649-W649</f>
        <v>0</v>
      </c>
      <c r="Y649" s="291" t="s">
        <v>1255</v>
      </c>
    </row>
    <row r="650" spans="1:25" ht="11.25" customHeight="1" x14ac:dyDescent="0.25">
      <c r="A650" s="181" t="s">
        <v>1370</v>
      </c>
      <c r="B650" s="181" t="s">
        <v>1372</v>
      </c>
      <c r="C650" s="181" t="s">
        <v>1370</v>
      </c>
      <c r="D650" s="327"/>
      <c r="E650" s="100"/>
      <c r="F650" s="100"/>
      <c r="G650" s="101" t="s">
        <v>994</v>
      </c>
      <c r="H650" s="100"/>
      <c r="I650" s="173">
        <v>2500</v>
      </c>
      <c r="J650" s="173">
        <v>2500</v>
      </c>
      <c r="K650" s="173">
        <v>2500</v>
      </c>
      <c r="L650" s="111">
        <v>2500</v>
      </c>
      <c r="M650" s="112">
        <v>2500</v>
      </c>
      <c r="N650" s="113">
        <f t="shared" si="96"/>
        <v>0</v>
      </c>
      <c r="O650" s="114">
        <f t="shared" si="97"/>
        <v>1</v>
      </c>
      <c r="P650" s="355">
        <v>2500</v>
      </c>
      <c r="Q650" s="368">
        <v>2500</v>
      </c>
      <c r="R650" s="368"/>
      <c r="S650" s="112">
        <f t="shared" si="104"/>
        <v>0</v>
      </c>
      <c r="T650" s="381">
        <v>2500</v>
      </c>
      <c r="U650" s="402">
        <v>44474</v>
      </c>
      <c r="V650" s="112">
        <f>Q650-T650</f>
        <v>0</v>
      </c>
      <c r="W650" s="233">
        <v>2500</v>
      </c>
      <c r="X650" s="112">
        <f>T650-W650</f>
        <v>0</v>
      </c>
    </row>
    <row r="651" spans="1:25" ht="11.25" customHeight="1" x14ac:dyDescent="0.25">
      <c r="A651" s="181" t="s">
        <v>1370</v>
      </c>
      <c r="B651" s="181" t="s">
        <v>1372</v>
      </c>
      <c r="C651" s="181" t="s">
        <v>1370</v>
      </c>
      <c r="D651" s="327"/>
      <c r="E651" s="100"/>
      <c r="F651" s="100"/>
      <c r="G651" s="101" t="s">
        <v>995</v>
      </c>
      <c r="H651" s="100"/>
      <c r="I651" s="173">
        <v>1000</v>
      </c>
      <c r="J651" s="173">
        <v>1000</v>
      </c>
      <c r="K651" s="173">
        <v>1000</v>
      </c>
      <c r="L651" s="111">
        <v>1000</v>
      </c>
      <c r="M651" s="112">
        <v>1000</v>
      </c>
      <c r="N651" s="113">
        <f t="shared" si="96"/>
        <v>0</v>
      </c>
      <c r="O651" s="114">
        <f t="shared" si="97"/>
        <v>1</v>
      </c>
      <c r="P651" s="355">
        <v>1000</v>
      </c>
      <c r="Q651" s="368">
        <v>1000</v>
      </c>
      <c r="R651" s="368"/>
      <c r="S651" s="112">
        <f t="shared" si="104"/>
        <v>0</v>
      </c>
      <c r="T651" s="381">
        <v>1000</v>
      </c>
      <c r="U651" s="402">
        <v>44474</v>
      </c>
      <c r="V651" s="112">
        <f>Q651-T651</f>
        <v>0</v>
      </c>
      <c r="W651" s="233">
        <v>1000</v>
      </c>
      <c r="X651" s="112">
        <f>T651-W651</f>
        <v>0</v>
      </c>
    </row>
    <row r="652" spans="1:25" ht="11.25" customHeight="1" x14ac:dyDescent="0.25">
      <c r="A652" s="181" t="s">
        <v>1370</v>
      </c>
      <c r="B652" s="181" t="s">
        <v>1372</v>
      </c>
      <c r="C652" s="181" t="s">
        <v>1370</v>
      </c>
      <c r="D652" s="327"/>
      <c r="E652" s="100"/>
      <c r="F652" s="100"/>
      <c r="G652" s="101" t="s">
        <v>996</v>
      </c>
      <c r="H652" s="100"/>
      <c r="I652" s="173"/>
      <c r="J652" s="173">
        <v>0</v>
      </c>
      <c r="K652" s="173">
        <v>0</v>
      </c>
      <c r="L652" s="111">
        <v>0</v>
      </c>
      <c r="M652" s="112">
        <v>0</v>
      </c>
      <c r="N652" s="113">
        <f t="shared" si="96"/>
        <v>0</v>
      </c>
      <c r="O652" s="114" t="str">
        <f t="shared" si="97"/>
        <v>---</v>
      </c>
      <c r="P652" s="355">
        <v>0</v>
      </c>
      <c r="Q652" s="368">
        <v>0</v>
      </c>
      <c r="R652" s="368"/>
      <c r="S652" s="112">
        <f t="shared" si="104"/>
        <v>0</v>
      </c>
      <c r="T652" s="381">
        <v>0</v>
      </c>
      <c r="U652" s="402">
        <v>44474</v>
      </c>
      <c r="V652" s="112">
        <f>Q652-T652</f>
        <v>0</v>
      </c>
      <c r="W652" s="233">
        <v>0</v>
      </c>
      <c r="X652" s="112">
        <f>T652-W652</f>
        <v>0</v>
      </c>
    </row>
    <row r="653" spans="1:25" ht="11.25" customHeight="1" x14ac:dyDescent="0.25">
      <c r="A653" s="181" t="s">
        <v>1370</v>
      </c>
      <c r="B653" s="181" t="s">
        <v>1372</v>
      </c>
      <c r="C653" s="181" t="s">
        <v>1370</v>
      </c>
      <c r="D653" s="327"/>
      <c r="E653" s="100"/>
      <c r="F653" s="100"/>
      <c r="G653" s="101" t="s">
        <v>1216</v>
      </c>
      <c r="H653" s="100"/>
      <c r="I653" s="173">
        <v>250</v>
      </c>
      <c r="J653" s="173">
        <v>250</v>
      </c>
      <c r="K653" s="173">
        <v>600</v>
      </c>
      <c r="L653" s="111">
        <v>600</v>
      </c>
      <c r="M653" s="112">
        <v>600</v>
      </c>
      <c r="N653" s="113">
        <f t="shared" ref="N653" si="105">M653-L653</f>
        <v>0</v>
      </c>
      <c r="O653" s="114">
        <f t="shared" ref="O653" si="106">IF((M653=0),"---",(L653/M653))</f>
        <v>1</v>
      </c>
      <c r="P653" s="355">
        <v>600</v>
      </c>
      <c r="Q653" s="368">
        <v>600</v>
      </c>
      <c r="R653" s="368"/>
      <c r="S653" s="112">
        <f t="shared" si="104"/>
        <v>0</v>
      </c>
      <c r="T653" s="381">
        <v>600</v>
      </c>
      <c r="U653" s="402">
        <v>44474</v>
      </c>
      <c r="V653" s="112">
        <f>Q653-T653</f>
        <v>0</v>
      </c>
      <c r="W653" s="233">
        <v>600</v>
      </c>
      <c r="X653" s="112">
        <f>T653-W653</f>
        <v>0</v>
      </c>
    </row>
    <row r="654" spans="1:25" ht="11.25" customHeight="1" x14ac:dyDescent="0.25">
      <c r="A654" s="181" t="s">
        <v>1370</v>
      </c>
      <c r="B654" s="181" t="s">
        <v>1372</v>
      </c>
      <c r="C654" s="181" t="s">
        <v>1370</v>
      </c>
      <c r="D654" s="327"/>
      <c r="E654" s="100"/>
      <c r="F654" s="100"/>
      <c r="G654" s="101" t="s">
        <v>1217</v>
      </c>
      <c r="H654" s="100"/>
      <c r="I654" s="173"/>
      <c r="J654" s="173"/>
      <c r="K654" s="173">
        <v>4000</v>
      </c>
      <c r="L654" s="111">
        <v>4000</v>
      </c>
      <c r="M654" s="112">
        <v>4000</v>
      </c>
      <c r="N654" s="113"/>
      <c r="O654" s="114"/>
      <c r="P654" s="355">
        <v>4000</v>
      </c>
      <c r="Q654" s="368">
        <v>4000</v>
      </c>
      <c r="R654" s="368"/>
      <c r="S654" s="112">
        <f t="shared" si="104"/>
        <v>0</v>
      </c>
      <c r="T654" s="381">
        <v>4000</v>
      </c>
      <c r="U654" s="402">
        <v>44474</v>
      </c>
      <c r="V654" s="112">
        <f>Q654-T654</f>
        <v>0</v>
      </c>
      <c r="W654" s="233">
        <v>4000</v>
      </c>
      <c r="X654" s="112">
        <f>T654-W654</f>
        <v>0</v>
      </c>
    </row>
    <row r="655" spans="1:25" ht="11.25" customHeight="1" x14ac:dyDescent="0.25">
      <c r="A655" s="181" t="s">
        <v>1370</v>
      </c>
      <c r="B655" s="181" t="s">
        <v>1372</v>
      </c>
      <c r="C655" s="181" t="s">
        <v>1370</v>
      </c>
      <c r="D655" s="327"/>
      <c r="E655" s="100"/>
      <c r="F655" s="100"/>
      <c r="G655" s="101" t="s">
        <v>1218</v>
      </c>
      <c r="H655" s="100"/>
      <c r="I655" s="172"/>
      <c r="J655" s="172"/>
      <c r="K655" s="172">
        <v>4000</v>
      </c>
      <c r="L655" s="117">
        <v>4000</v>
      </c>
      <c r="M655" s="116">
        <v>4000</v>
      </c>
      <c r="N655" s="259"/>
      <c r="O655" s="260"/>
      <c r="P655" s="358">
        <v>4000</v>
      </c>
      <c r="Q655" s="371">
        <v>4000</v>
      </c>
      <c r="R655" s="368"/>
      <c r="S655" s="116">
        <f t="shared" si="104"/>
        <v>0</v>
      </c>
      <c r="T655" s="385">
        <v>4000</v>
      </c>
      <c r="U655" s="402">
        <v>44474</v>
      </c>
      <c r="V655" s="116">
        <f>Q655-T655</f>
        <v>0</v>
      </c>
      <c r="W655" s="262">
        <v>4000</v>
      </c>
      <c r="X655" s="116">
        <f>T655-W655</f>
        <v>0</v>
      </c>
    </row>
    <row r="656" spans="1:25" ht="11.25" customHeight="1" x14ac:dyDescent="0.25">
      <c r="A656" s="181" t="s">
        <v>1394</v>
      </c>
      <c r="B656" s="181" t="s">
        <v>1372</v>
      </c>
      <c r="C656" s="181" t="s">
        <v>1371</v>
      </c>
      <c r="D656" s="327"/>
      <c r="E656" s="100"/>
      <c r="F656" s="100" t="s">
        <v>997</v>
      </c>
      <c r="G656" s="100"/>
      <c r="H656" s="100"/>
      <c r="I656" s="335">
        <f>SUM(I633:I655)</f>
        <v>31132</v>
      </c>
      <c r="J656" s="335">
        <f>SUM(J633:J655)</f>
        <v>31132</v>
      </c>
      <c r="K656" s="335">
        <f>SUM(K633:K655)</f>
        <v>30982</v>
      </c>
      <c r="L656" s="331">
        <f>SUM(L633:L655)</f>
        <v>26582</v>
      </c>
      <c r="M656" s="332">
        <f>SUM(M633:M655)</f>
        <v>30982</v>
      </c>
      <c r="N656" s="333">
        <f t="shared" si="96"/>
        <v>4400</v>
      </c>
      <c r="O656" s="334">
        <f t="shared" si="97"/>
        <v>0.85798205409592665</v>
      </c>
      <c r="P656" s="357">
        <f>SUM(P633:P655)</f>
        <v>27582</v>
      </c>
      <c r="Q656" s="370">
        <f>SUM(Q633:Q655)</f>
        <v>27582</v>
      </c>
      <c r="R656" s="138"/>
      <c r="S656" s="332">
        <f>P656-Q656</f>
        <v>0</v>
      </c>
      <c r="T656" s="383">
        <f>SUM(T633:T655)</f>
        <v>27582</v>
      </c>
      <c r="U656" s="402">
        <v>44474</v>
      </c>
      <c r="V656" s="332">
        <f>Q656-T656</f>
        <v>0</v>
      </c>
      <c r="W656" s="332">
        <f>SUM(W633:W655)</f>
        <v>27582</v>
      </c>
      <c r="X656" s="332">
        <f>T656-W656</f>
        <v>0</v>
      </c>
    </row>
    <row r="657" spans="1:35" ht="11.25" customHeight="1" x14ac:dyDescent="0.25">
      <c r="A657" s="181" t="s">
        <v>1370</v>
      </c>
      <c r="B657" s="181" t="s">
        <v>1370</v>
      </c>
      <c r="D657" s="327"/>
      <c r="E657" s="109" t="s">
        <v>998</v>
      </c>
      <c r="F657" s="100"/>
      <c r="G657" s="100"/>
      <c r="H657" s="100"/>
      <c r="I657" s="345">
        <f>SUM(I625+I632+I656)</f>
        <v>60440.88</v>
      </c>
      <c r="J657" s="345">
        <f>SUM(J625+J632+J656)</f>
        <v>58095.64</v>
      </c>
      <c r="K657" s="345">
        <f>SUM(K625+K632+K656)</f>
        <v>59211.18</v>
      </c>
      <c r="L657" s="346">
        <f>SUM(L625+L632+L656)</f>
        <v>74451.64</v>
      </c>
      <c r="M657" s="347">
        <f>SUM(M625+M632+M656)</f>
        <v>63489</v>
      </c>
      <c r="N657" s="257">
        <f t="shared" si="96"/>
        <v>-10962.64</v>
      </c>
      <c r="O657" s="258">
        <f t="shared" si="97"/>
        <v>1.1726699113232213</v>
      </c>
      <c r="P657" s="366">
        <f>SUM(P625+P632+P656)</f>
        <v>72214</v>
      </c>
      <c r="Q657" s="379">
        <f>SUM(Q625+Q632+Q656)</f>
        <v>63107</v>
      </c>
      <c r="R657" s="406"/>
      <c r="S657" s="107">
        <f>P657-Q657</f>
        <v>9107</v>
      </c>
      <c r="T657" s="401">
        <f>SUM(T625+T632+T656)</f>
        <v>65260</v>
      </c>
      <c r="U657" s="402">
        <v>44564</v>
      </c>
      <c r="V657" s="107">
        <f>Q657-T657</f>
        <v>-2153</v>
      </c>
      <c r="W657" s="347">
        <f>SUM(W625+W632+W656)</f>
        <v>63107</v>
      </c>
      <c r="X657" s="347">
        <f>T657-W657</f>
        <v>2153</v>
      </c>
    </row>
    <row r="658" spans="1:35" ht="11.25" customHeight="1" x14ac:dyDescent="0.25">
      <c r="A658" s="181" t="s">
        <v>1370</v>
      </c>
      <c r="B658" s="181" t="s">
        <v>1370</v>
      </c>
      <c r="C658" s="181" t="s">
        <v>1420</v>
      </c>
      <c r="D658" s="327"/>
      <c r="E658" s="100"/>
      <c r="F658" s="100"/>
      <c r="G658" s="100"/>
      <c r="H658" s="100"/>
      <c r="I658" s="174"/>
      <c r="J658" s="174"/>
      <c r="K658" s="174"/>
      <c r="L658" s="126"/>
      <c r="M658" s="127"/>
      <c r="N658" s="113"/>
      <c r="O658" s="114"/>
      <c r="P658" s="127"/>
      <c r="Q658" s="127"/>
      <c r="R658" s="127"/>
      <c r="S658" s="127"/>
      <c r="T658" s="127"/>
      <c r="U658" s="104"/>
      <c r="V658" s="112"/>
      <c r="W658" s="127"/>
      <c r="X658" s="127"/>
    </row>
    <row r="659" spans="1:35" ht="11.25" customHeight="1" x14ac:dyDescent="0.25">
      <c r="A659" s="181" t="s">
        <v>1370</v>
      </c>
      <c r="B659" s="181" t="s">
        <v>1370</v>
      </c>
      <c r="C659" s="181" t="s">
        <v>1370</v>
      </c>
      <c r="D659" s="327"/>
      <c r="E659" s="100" t="s">
        <v>999</v>
      </c>
      <c r="F659" s="100"/>
      <c r="G659" s="100"/>
      <c r="H659" s="100"/>
      <c r="I659" s="167"/>
      <c r="J659" s="167"/>
      <c r="K659" s="167"/>
      <c r="L659" s="111"/>
      <c r="M659" s="112"/>
      <c r="N659" s="113"/>
      <c r="O659" s="114"/>
      <c r="P659" s="130"/>
      <c r="Q659" s="138"/>
      <c r="R659" s="138"/>
      <c r="S659" s="112"/>
      <c r="T659" s="144"/>
      <c r="U659" s="402"/>
      <c r="V659" s="112"/>
      <c r="W659" s="112"/>
      <c r="X659" s="112"/>
    </row>
    <row r="660" spans="1:35" ht="11.25" customHeight="1" x14ac:dyDescent="0.25">
      <c r="A660" s="181" t="s">
        <v>1370</v>
      </c>
      <c r="B660" s="181" t="s">
        <v>1405</v>
      </c>
      <c r="C660" s="181" t="s">
        <v>1370</v>
      </c>
      <c r="D660" s="327"/>
      <c r="E660" s="100"/>
      <c r="F660" s="100" t="s">
        <v>1000</v>
      </c>
      <c r="G660" s="100"/>
      <c r="H660" s="100"/>
      <c r="I660" s="168"/>
      <c r="J660" s="168"/>
      <c r="K660" s="168"/>
      <c r="L660" s="115"/>
      <c r="M660" s="112"/>
      <c r="N660" s="113"/>
      <c r="O660" s="114"/>
      <c r="P660" s="355"/>
      <c r="Q660" s="368"/>
      <c r="R660" s="368"/>
      <c r="S660" s="112"/>
      <c r="T660" s="144"/>
      <c r="U660" s="402"/>
      <c r="V660" s="112"/>
      <c r="W660" s="233"/>
      <c r="X660" s="233"/>
    </row>
    <row r="661" spans="1:35" ht="11.25" customHeight="1" x14ac:dyDescent="0.2">
      <c r="A661" s="181" t="s">
        <v>1370</v>
      </c>
      <c r="B661" s="181" t="s">
        <v>1405</v>
      </c>
      <c r="C661" s="181" t="s">
        <v>1370</v>
      </c>
      <c r="D661" s="327"/>
      <c r="F661" s="100"/>
      <c r="G661" s="101" t="s">
        <v>1001</v>
      </c>
      <c r="H661" s="100"/>
      <c r="I661" s="168">
        <v>12090</v>
      </c>
      <c r="J661" s="168">
        <v>11838</v>
      </c>
      <c r="K661" s="168">
        <v>15186</v>
      </c>
      <c r="L661" s="115">
        <v>14842.6</v>
      </c>
      <c r="M661" s="233">
        <v>15000</v>
      </c>
      <c r="N661" s="113">
        <f t="shared" si="96"/>
        <v>157.39999999999964</v>
      </c>
      <c r="O661" s="114">
        <f t="shared" si="97"/>
        <v>0.98950666666666665</v>
      </c>
      <c r="P661" s="355">
        <v>16379</v>
      </c>
      <c r="Q661" s="367">
        <v>16379</v>
      </c>
      <c r="R661" s="367"/>
      <c r="S661" s="112">
        <f t="shared" ref="S661" si="107">P661-Q661</f>
        <v>0</v>
      </c>
      <c r="T661" s="387">
        <v>16379</v>
      </c>
      <c r="U661" s="402">
        <v>44530</v>
      </c>
      <c r="V661" s="112">
        <f>Q661-T661</f>
        <v>0</v>
      </c>
      <c r="W661" s="413">
        <v>16379</v>
      </c>
      <c r="X661" s="233">
        <f>T661-W661</f>
        <v>0</v>
      </c>
    </row>
    <row r="662" spans="1:35" ht="11.25" customHeight="1" x14ac:dyDescent="0.2">
      <c r="A662" s="181" t="s">
        <v>1370</v>
      </c>
      <c r="B662" s="181" t="s">
        <v>1405</v>
      </c>
      <c r="C662" s="181" t="s">
        <v>1370</v>
      </c>
      <c r="D662" s="327"/>
      <c r="E662" s="100"/>
      <c r="F662" s="100"/>
      <c r="G662" s="101" t="s">
        <v>1002</v>
      </c>
      <c r="H662" s="100"/>
      <c r="I662" s="169">
        <v>10456</v>
      </c>
      <c r="J662" s="169">
        <v>12107</v>
      </c>
      <c r="K662" s="169">
        <v>14462</v>
      </c>
      <c r="L662" s="115">
        <v>18440</v>
      </c>
      <c r="M662" s="116">
        <v>9600</v>
      </c>
      <c r="N662" s="259">
        <f t="shared" si="96"/>
        <v>-8840</v>
      </c>
      <c r="O662" s="260">
        <f t="shared" si="97"/>
        <v>1.9208333333333334</v>
      </c>
      <c r="P662" s="355">
        <v>13632</v>
      </c>
      <c r="Q662" s="374">
        <v>13632</v>
      </c>
      <c r="R662" s="367"/>
      <c r="S662" s="116">
        <f>P662-Q662</f>
        <v>0</v>
      </c>
      <c r="T662" s="386">
        <v>13632</v>
      </c>
      <c r="U662" s="402">
        <v>44530</v>
      </c>
      <c r="V662" s="112">
        <f>Q662-T662</f>
        <v>0</v>
      </c>
      <c r="W662" s="412">
        <v>13632</v>
      </c>
      <c r="X662" s="116">
        <f>T662-W662</f>
        <v>0</v>
      </c>
    </row>
    <row r="663" spans="1:35" ht="11.25" customHeight="1" x14ac:dyDescent="0.25">
      <c r="A663" s="181" t="s">
        <v>1394</v>
      </c>
      <c r="B663" s="181" t="s">
        <v>1405</v>
      </c>
      <c r="C663" s="181" t="s">
        <v>1371</v>
      </c>
      <c r="D663" s="327"/>
      <c r="E663" s="100"/>
      <c r="F663" s="100" t="s">
        <v>1003</v>
      </c>
      <c r="G663" s="100"/>
      <c r="H663" s="100"/>
      <c r="I663" s="165">
        <f>SUM(I660:I662)</f>
        <v>22546</v>
      </c>
      <c r="J663" s="165">
        <f>SUM(J660:J662)</f>
        <v>23945</v>
      </c>
      <c r="K663" s="165">
        <f>SUM(K660:K662)</f>
        <v>29648</v>
      </c>
      <c r="L663" s="106">
        <f>SUM(L660:L662)</f>
        <v>33282.6</v>
      </c>
      <c r="M663" s="107">
        <f>SUM(M660:M662)</f>
        <v>24600</v>
      </c>
      <c r="N663" s="257">
        <f t="shared" si="96"/>
        <v>-8682.5999999999985</v>
      </c>
      <c r="O663" s="258">
        <f t="shared" si="97"/>
        <v>1.3529512195121951</v>
      </c>
      <c r="P663" s="356">
        <f>SUM(P660:P662)</f>
        <v>30011</v>
      </c>
      <c r="Q663" s="369">
        <f>SUM(Q660:Q662)</f>
        <v>30011</v>
      </c>
      <c r="R663" s="138"/>
      <c r="S663" s="107">
        <f>P663-Q663</f>
        <v>0</v>
      </c>
      <c r="T663" s="382">
        <f>SUM(T660:T662)</f>
        <v>30011</v>
      </c>
      <c r="U663" s="402">
        <v>44530</v>
      </c>
      <c r="V663" s="107">
        <f>Q663-T663</f>
        <v>0</v>
      </c>
      <c r="W663" s="107">
        <f>SUM(W660:W662)</f>
        <v>30011</v>
      </c>
      <c r="X663" s="107">
        <f>T663-W663</f>
        <v>0</v>
      </c>
    </row>
    <row r="664" spans="1:35" ht="11.25" customHeight="1" x14ac:dyDescent="0.25">
      <c r="A664" s="181" t="s">
        <v>1370</v>
      </c>
      <c r="B664" s="181" t="s">
        <v>1405</v>
      </c>
      <c r="C664" s="181" t="s">
        <v>1370</v>
      </c>
      <c r="D664" s="327"/>
      <c r="E664" s="100"/>
      <c r="F664" s="100" t="s">
        <v>1004</v>
      </c>
      <c r="G664" s="100"/>
      <c r="H664" s="100"/>
      <c r="I664" s="167"/>
      <c r="J664" s="167"/>
      <c r="K664" s="167"/>
      <c r="L664" s="111"/>
      <c r="M664" s="112"/>
      <c r="N664" s="113">
        <f t="shared" si="96"/>
        <v>0</v>
      </c>
      <c r="O664" s="114" t="str">
        <f t="shared" si="97"/>
        <v>---</v>
      </c>
      <c r="P664" s="130"/>
      <c r="Q664" s="138"/>
      <c r="R664" s="138"/>
      <c r="S664" s="112"/>
      <c r="T664" s="144"/>
      <c r="U664" s="402"/>
      <c r="V664" s="112"/>
      <c r="W664" s="112"/>
      <c r="X664" s="112"/>
    </row>
    <row r="665" spans="1:35" ht="11.25" customHeight="1" x14ac:dyDescent="0.25">
      <c r="A665" s="181" t="s">
        <v>1370</v>
      </c>
      <c r="B665" s="181" t="s">
        <v>1405</v>
      </c>
      <c r="C665" s="181" t="s">
        <v>1370</v>
      </c>
      <c r="D665" s="327"/>
      <c r="E665" s="100"/>
      <c r="F665" s="100"/>
      <c r="G665" s="101" t="s">
        <v>1005</v>
      </c>
      <c r="H665" s="100"/>
      <c r="I665" s="168">
        <v>5400.58</v>
      </c>
      <c r="J665" s="168">
        <v>5550.25</v>
      </c>
      <c r="K665" s="168">
        <v>3042.94</v>
      </c>
      <c r="L665" s="115">
        <v>6071.53</v>
      </c>
      <c r="M665" s="112">
        <v>9000</v>
      </c>
      <c r="N665" s="113">
        <f t="shared" si="96"/>
        <v>2928.4700000000003</v>
      </c>
      <c r="O665" s="114">
        <f t="shared" si="97"/>
        <v>0.67461444444444441</v>
      </c>
      <c r="P665" s="355">
        <v>18745</v>
      </c>
      <c r="Q665" s="368">
        <v>18745</v>
      </c>
      <c r="R665" s="368"/>
      <c r="S665" s="112">
        <f>P665-Q665</f>
        <v>0</v>
      </c>
      <c r="T665" s="144">
        <v>18745</v>
      </c>
      <c r="U665" s="402">
        <v>44530</v>
      </c>
      <c r="V665" s="112">
        <f>Q665-T665</f>
        <v>0</v>
      </c>
      <c r="W665" s="233">
        <v>9000</v>
      </c>
      <c r="X665" s="233">
        <f>T665-W665</f>
        <v>9745</v>
      </c>
    </row>
    <row r="666" spans="1:35" ht="11.25" customHeight="1" x14ac:dyDescent="0.25">
      <c r="A666" s="181" t="s">
        <v>1370</v>
      </c>
      <c r="B666" s="181" t="s">
        <v>1405</v>
      </c>
      <c r="C666" s="181" t="s">
        <v>1370</v>
      </c>
      <c r="D666" s="327"/>
      <c r="E666" s="100"/>
      <c r="F666" s="100"/>
      <c r="G666" s="101" t="s">
        <v>1174</v>
      </c>
      <c r="H666" s="100"/>
      <c r="I666" s="170">
        <v>1419.28</v>
      </c>
      <c r="J666" s="170"/>
      <c r="K666" s="170">
        <v>0</v>
      </c>
      <c r="L666" s="123">
        <v>0</v>
      </c>
      <c r="M666" s="116">
        <v>0</v>
      </c>
      <c r="N666" s="259">
        <f t="shared" si="96"/>
        <v>0</v>
      </c>
      <c r="O666" s="260" t="str">
        <f t="shared" si="97"/>
        <v>---</v>
      </c>
      <c r="P666" s="360">
        <v>0</v>
      </c>
      <c r="Q666" s="373">
        <v>0</v>
      </c>
      <c r="R666" s="138"/>
      <c r="S666" s="116">
        <f>P666-Q666</f>
        <v>0</v>
      </c>
      <c r="T666" s="384">
        <v>0</v>
      </c>
      <c r="U666" s="402">
        <v>44530</v>
      </c>
      <c r="V666" s="116">
        <f>Q666-T666</f>
        <v>0</v>
      </c>
      <c r="W666" s="116">
        <v>0</v>
      </c>
      <c r="X666" s="116">
        <f>T666-W666</f>
        <v>0</v>
      </c>
    </row>
    <row r="667" spans="1:35" ht="11.25" customHeight="1" x14ac:dyDescent="0.25">
      <c r="A667" s="181" t="s">
        <v>1394</v>
      </c>
      <c r="B667" s="181" t="s">
        <v>1405</v>
      </c>
      <c r="C667" s="181" t="s">
        <v>1371</v>
      </c>
      <c r="D667" s="327"/>
      <c r="E667" s="100"/>
      <c r="F667" s="100" t="s">
        <v>1006</v>
      </c>
      <c r="G667" s="100"/>
      <c r="H667" s="100"/>
      <c r="I667" s="335">
        <f>SUM(I664:I666)</f>
        <v>6819.86</v>
      </c>
      <c r="J667" s="336">
        <f>SUM(J664:J666)</f>
        <v>5550.25</v>
      </c>
      <c r="K667" s="336">
        <f>SUM(K664:K666)</f>
        <v>3042.94</v>
      </c>
      <c r="L667" s="331">
        <f>SUM(L664:L666)</f>
        <v>6071.53</v>
      </c>
      <c r="M667" s="332">
        <f>SUM(M664:M666)</f>
        <v>9000</v>
      </c>
      <c r="N667" s="333">
        <f t="shared" si="96"/>
        <v>2928.4700000000003</v>
      </c>
      <c r="O667" s="334">
        <f t="shared" si="97"/>
        <v>0.67461444444444441</v>
      </c>
      <c r="P667" s="357">
        <f>SUM(P664:P666)</f>
        <v>18745</v>
      </c>
      <c r="Q667" s="370">
        <f>SUM(Q664:Q666)</f>
        <v>18745</v>
      </c>
      <c r="R667" s="138"/>
      <c r="S667" s="332">
        <f>P667-Q667</f>
        <v>0</v>
      </c>
      <c r="T667" s="383">
        <f>SUM(T664:T666)</f>
        <v>18745</v>
      </c>
      <c r="U667" s="402">
        <v>44530</v>
      </c>
      <c r="V667" s="332">
        <f>Q667-T667</f>
        <v>0</v>
      </c>
      <c r="W667" s="332">
        <f>SUM(W664:W666)</f>
        <v>9000</v>
      </c>
      <c r="X667" s="332">
        <f>T667-W667</f>
        <v>9745</v>
      </c>
    </row>
    <row r="668" spans="1:35" ht="11.25" customHeight="1" x14ac:dyDescent="0.25">
      <c r="A668" s="181" t="s">
        <v>1370</v>
      </c>
      <c r="B668" s="181" t="s">
        <v>1370</v>
      </c>
      <c r="C668" s="181" t="s">
        <v>1371</v>
      </c>
      <c r="D668" s="327"/>
      <c r="E668" s="416" t="s">
        <v>1007</v>
      </c>
      <c r="F668" s="100"/>
      <c r="G668" s="100"/>
      <c r="H668" s="100"/>
      <c r="I668" s="165">
        <f>I663+I667</f>
        <v>29365.86</v>
      </c>
      <c r="J668" s="171">
        <f>J663+J667</f>
        <v>29495.25</v>
      </c>
      <c r="K668" s="171">
        <f>K663+K667</f>
        <v>32690.94</v>
      </c>
      <c r="L668" s="106">
        <f>L663+L667</f>
        <v>39354.129999999997</v>
      </c>
      <c r="M668" s="107">
        <f>M663+M667</f>
        <v>33600</v>
      </c>
      <c r="N668" s="257">
        <f t="shared" si="96"/>
        <v>-5754.1299999999974</v>
      </c>
      <c r="O668" s="258">
        <f t="shared" si="97"/>
        <v>1.1712538690476191</v>
      </c>
      <c r="P668" s="356">
        <f>P663+P667</f>
        <v>48756</v>
      </c>
      <c r="Q668" s="369">
        <f>Q663+Q667</f>
        <v>48756</v>
      </c>
      <c r="R668" s="138"/>
      <c r="S668" s="107">
        <f>P668-Q668</f>
        <v>0</v>
      </c>
      <c r="T668" s="382">
        <f>T663+T667</f>
        <v>48756</v>
      </c>
      <c r="U668" s="402">
        <v>44530</v>
      </c>
      <c r="V668" s="107">
        <f>Q668-T668</f>
        <v>0</v>
      </c>
      <c r="W668" s="107">
        <f>W663+W667</f>
        <v>39011</v>
      </c>
      <c r="X668" s="107">
        <f>T668-W668</f>
        <v>9745</v>
      </c>
    </row>
    <row r="669" spans="1:35" ht="11.25" customHeight="1" x14ac:dyDescent="0.25">
      <c r="A669" s="181" t="s">
        <v>1370</v>
      </c>
      <c r="B669" s="181" t="s">
        <v>1370</v>
      </c>
      <c r="C669" s="181" t="s">
        <v>1420</v>
      </c>
      <c r="D669" s="327"/>
      <c r="E669" s="100"/>
      <c r="F669" s="100"/>
      <c r="G669" s="100"/>
      <c r="H669" s="100"/>
      <c r="I669" s="167"/>
      <c r="J669" s="167"/>
      <c r="K669" s="167"/>
      <c r="L669" s="111"/>
      <c r="M669" s="112"/>
      <c r="N669" s="113"/>
      <c r="O669" s="114"/>
      <c r="P669" s="112"/>
      <c r="Q669" s="112"/>
      <c r="R669" s="112"/>
      <c r="S669" s="112"/>
      <c r="T669" s="112"/>
      <c r="U669" s="104"/>
      <c r="V669" s="112"/>
      <c r="W669" s="112"/>
      <c r="X669" s="112"/>
      <c r="AE669" s="181"/>
      <c r="AH669" s="181"/>
      <c r="AI669" s="181"/>
    </row>
    <row r="670" spans="1:35" ht="11.25" customHeight="1" x14ac:dyDescent="0.25">
      <c r="A670" s="181" t="s">
        <v>1370</v>
      </c>
      <c r="B670" s="181" t="s">
        <v>1370</v>
      </c>
      <c r="C670" s="181" t="s">
        <v>1370</v>
      </c>
      <c r="D670" s="327"/>
      <c r="E670" s="100" t="s">
        <v>1008</v>
      </c>
      <c r="I670" s="167"/>
      <c r="J670" s="167"/>
      <c r="K670" s="167"/>
      <c r="L670" s="111"/>
      <c r="M670" s="112"/>
      <c r="N670" s="113"/>
      <c r="O670" s="114"/>
      <c r="P670" s="130"/>
      <c r="Q670" s="138"/>
      <c r="R670" s="138"/>
      <c r="S670" s="112"/>
      <c r="T670" s="144"/>
      <c r="U670" s="402"/>
      <c r="V670" s="112"/>
      <c r="W670" s="112"/>
      <c r="X670" s="112"/>
      <c r="AC670" s="181"/>
      <c r="AD670" s="181"/>
      <c r="AE670" s="181"/>
      <c r="AH670" s="181"/>
      <c r="AI670" s="181"/>
    </row>
    <row r="671" spans="1:35" ht="11.25" customHeight="1" x14ac:dyDescent="0.25">
      <c r="A671" s="181" t="s">
        <v>1370</v>
      </c>
      <c r="B671" s="181" t="s">
        <v>115</v>
      </c>
      <c r="C671" s="181" t="s">
        <v>1370</v>
      </c>
      <c r="D671" s="327"/>
      <c r="E671" s="100"/>
      <c r="F671" s="100" t="s">
        <v>1009</v>
      </c>
      <c r="G671" s="100"/>
      <c r="H671" s="100"/>
      <c r="I671" s="167"/>
      <c r="J671" s="167"/>
      <c r="K671" s="167"/>
      <c r="L671" s="111"/>
      <c r="M671" s="112"/>
      <c r="N671" s="113"/>
      <c r="O671" s="114"/>
      <c r="P671" s="130"/>
      <c r="Q671" s="138"/>
      <c r="R671" s="138"/>
      <c r="S671" s="112"/>
      <c r="T671" s="144"/>
      <c r="U671" s="402"/>
      <c r="V671" s="112"/>
      <c r="W671" s="112"/>
      <c r="X671" s="112"/>
      <c r="AC671" s="181"/>
      <c r="AD671" s="181"/>
      <c r="AE671" s="181"/>
      <c r="AH671" s="181"/>
      <c r="AI671" s="181"/>
    </row>
    <row r="672" spans="1:35" ht="11.25" customHeight="1" x14ac:dyDescent="0.25">
      <c r="A672" s="181" t="s">
        <v>1370</v>
      </c>
      <c r="B672" s="181" t="s">
        <v>115</v>
      </c>
      <c r="C672" s="181" t="s">
        <v>1370</v>
      </c>
      <c r="D672" s="327"/>
      <c r="E672" s="100"/>
      <c r="F672" s="100"/>
      <c r="G672" s="101" t="s">
        <v>1338</v>
      </c>
      <c r="H672" s="100"/>
      <c r="I672" s="167"/>
      <c r="J672" s="167"/>
      <c r="K672" s="167">
        <v>-90</v>
      </c>
      <c r="L672" s="111">
        <v>0.01</v>
      </c>
      <c r="M672" s="112">
        <v>163874</v>
      </c>
      <c r="N672" s="113">
        <f t="shared" si="96"/>
        <v>163873.99</v>
      </c>
      <c r="O672" s="114">
        <f t="shared" si="97"/>
        <v>6.1022492890879581E-8</v>
      </c>
      <c r="P672" s="130">
        <v>171301</v>
      </c>
      <c r="Q672" s="138">
        <v>171301</v>
      </c>
      <c r="R672" s="138"/>
      <c r="S672" s="112">
        <f t="shared" ref="S672:S703" si="108">P672-Q672</f>
        <v>0</v>
      </c>
      <c r="T672" s="144">
        <v>120110</v>
      </c>
      <c r="U672" s="402">
        <v>44551</v>
      </c>
      <c r="V672" s="112">
        <f>Q672-T672</f>
        <v>51191</v>
      </c>
      <c r="W672" s="112">
        <v>171301</v>
      </c>
      <c r="X672" s="112">
        <f>T672-W672</f>
        <v>-51191</v>
      </c>
      <c r="AC672" s="181"/>
      <c r="AD672" s="181"/>
      <c r="AE672" s="181"/>
      <c r="AH672" s="181"/>
      <c r="AI672" s="181"/>
    </row>
    <row r="673" spans="1:36" ht="11.25" customHeight="1" x14ac:dyDescent="0.25">
      <c r="A673" s="181" t="s">
        <v>1370</v>
      </c>
      <c r="B673" s="181" t="s">
        <v>115</v>
      </c>
      <c r="C673" s="181" t="s">
        <v>1370</v>
      </c>
      <c r="D673" s="327"/>
      <c r="E673" s="100"/>
      <c r="F673" s="100"/>
      <c r="G673" s="101" t="s">
        <v>1339</v>
      </c>
      <c r="H673" s="100"/>
      <c r="I673" s="167"/>
      <c r="J673" s="167"/>
      <c r="K673" s="167"/>
      <c r="L673" s="111">
        <v>0</v>
      </c>
      <c r="M673" s="112">
        <v>0</v>
      </c>
      <c r="N673" s="113">
        <f t="shared" ref="N673:N682" si="109">M673-L673</f>
        <v>0</v>
      </c>
      <c r="O673" s="114" t="str">
        <f t="shared" ref="O673:O682" si="110">IF((M673=0),"---",(L673/M673))</f>
        <v>---</v>
      </c>
      <c r="P673" s="130"/>
      <c r="Q673" s="138">
        <v>0</v>
      </c>
      <c r="R673" s="138"/>
      <c r="S673" s="112"/>
      <c r="T673" s="144">
        <v>59164</v>
      </c>
      <c r="U673" s="402">
        <v>44551</v>
      </c>
      <c r="V673" s="112"/>
      <c r="W673" s="112">
        <v>0</v>
      </c>
      <c r="X673" s="112"/>
      <c r="AC673" s="181"/>
      <c r="AD673" s="181"/>
      <c r="AE673" s="181"/>
      <c r="AH673" s="181"/>
      <c r="AI673" s="181"/>
    </row>
    <row r="674" spans="1:36" ht="11.25" customHeight="1" x14ac:dyDescent="0.25">
      <c r="A674" s="181" t="s">
        <v>1370</v>
      </c>
      <c r="B674" s="181" t="s">
        <v>115</v>
      </c>
      <c r="C674" s="181" t="s">
        <v>1370</v>
      </c>
      <c r="D674" s="327"/>
      <c r="E674" s="100"/>
      <c r="F674" s="100"/>
      <c r="G674" s="101" t="s">
        <v>1347</v>
      </c>
      <c r="H674" s="100"/>
      <c r="I674" s="167"/>
      <c r="J674" s="167"/>
      <c r="K674" s="167"/>
      <c r="L674" s="111">
        <v>0</v>
      </c>
      <c r="M674" s="112">
        <v>0</v>
      </c>
      <c r="N674" s="113">
        <f t="shared" si="109"/>
        <v>0</v>
      </c>
      <c r="O674" s="114" t="str">
        <f t="shared" si="110"/>
        <v>---</v>
      </c>
      <c r="P674" s="130"/>
      <c r="Q674" s="138">
        <v>0</v>
      </c>
      <c r="R674" s="138"/>
      <c r="S674" s="112"/>
      <c r="T674" s="144">
        <v>7000</v>
      </c>
      <c r="U674" s="402">
        <v>44551</v>
      </c>
      <c r="V674" s="112"/>
      <c r="W674" s="112">
        <v>0</v>
      </c>
      <c r="X674" s="112"/>
      <c r="AC674" s="181"/>
      <c r="AD674" s="181"/>
      <c r="AE674" s="181"/>
      <c r="AH674" s="181"/>
      <c r="AI674" s="181"/>
    </row>
    <row r="675" spans="1:36" ht="11.25" customHeight="1" x14ac:dyDescent="0.25">
      <c r="A675" s="181" t="s">
        <v>1370</v>
      </c>
      <c r="B675" s="181" t="s">
        <v>115</v>
      </c>
      <c r="C675" s="181" t="s">
        <v>1370</v>
      </c>
      <c r="D675" s="327"/>
      <c r="E675" s="100"/>
      <c r="F675" s="100"/>
      <c r="G675" s="297" t="s">
        <v>694</v>
      </c>
      <c r="H675" s="296"/>
      <c r="I675" s="295"/>
      <c r="J675" s="295"/>
      <c r="K675" s="167"/>
      <c r="L675" s="111">
        <v>0</v>
      </c>
      <c r="M675" s="112">
        <v>24730</v>
      </c>
      <c r="N675" s="113">
        <f t="shared" si="109"/>
        <v>24730</v>
      </c>
      <c r="O675" s="114">
        <f t="shared" si="110"/>
        <v>0</v>
      </c>
      <c r="P675" s="355">
        <v>24730</v>
      </c>
      <c r="Q675" s="368">
        <v>24730</v>
      </c>
      <c r="R675" s="368"/>
      <c r="S675" s="112">
        <f t="shared" ref="S675:S681" si="111">P675-Q675</f>
        <v>0</v>
      </c>
      <c r="T675" s="381">
        <v>22801</v>
      </c>
      <c r="U675" s="402">
        <v>44562</v>
      </c>
      <c r="V675" s="112">
        <f>Q675-T675</f>
        <v>1929</v>
      </c>
      <c r="W675" s="233">
        <v>24730</v>
      </c>
      <c r="X675" s="233">
        <f>T675-W675</f>
        <v>-1929</v>
      </c>
      <c r="AC675" s="181"/>
      <c r="AD675" s="181"/>
    </row>
    <row r="676" spans="1:36" ht="11.25" customHeight="1" x14ac:dyDescent="0.25">
      <c r="A676" s="181" t="s">
        <v>1370</v>
      </c>
      <c r="B676" s="181" t="s">
        <v>115</v>
      </c>
      <c r="C676" s="181" t="s">
        <v>1370</v>
      </c>
      <c r="D676" s="327"/>
      <c r="E676" s="100"/>
      <c r="F676" s="100"/>
      <c r="G676" s="297" t="s">
        <v>695</v>
      </c>
      <c r="H676" s="296"/>
      <c r="I676" s="295"/>
      <c r="J676" s="295"/>
      <c r="K676" s="167"/>
      <c r="L676" s="115">
        <v>0</v>
      </c>
      <c r="M676" s="233">
        <v>0</v>
      </c>
      <c r="N676" s="113">
        <f t="shared" si="109"/>
        <v>0</v>
      </c>
      <c r="O676" s="114" t="str">
        <f t="shared" si="110"/>
        <v>---</v>
      </c>
      <c r="P676" s="355">
        <v>372</v>
      </c>
      <c r="Q676" s="368">
        <v>372</v>
      </c>
      <c r="R676" s="368"/>
      <c r="S676" s="112">
        <f t="shared" si="111"/>
        <v>0</v>
      </c>
      <c r="T676" s="381">
        <v>240</v>
      </c>
      <c r="U676" s="402">
        <v>44562</v>
      </c>
      <c r="V676" s="112">
        <f>Q676-T676</f>
        <v>132</v>
      </c>
      <c r="W676" s="112">
        <v>372</v>
      </c>
      <c r="X676" s="233">
        <f>T676-W676</f>
        <v>-132</v>
      </c>
      <c r="AE676" s="181"/>
      <c r="AJ676" s="181"/>
    </row>
    <row r="677" spans="1:36" ht="11.25" customHeight="1" x14ac:dyDescent="0.25">
      <c r="A677" s="181" t="s">
        <v>1370</v>
      </c>
      <c r="B677" s="181" t="s">
        <v>115</v>
      </c>
      <c r="C677" s="181" t="s">
        <v>1370</v>
      </c>
      <c r="D677" s="327"/>
      <c r="E677" s="100"/>
      <c r="F677" s="100"/>
      <c r="G677" s="297" t="s">
        <v>696</v>
      </c>
      <c r="H677" s="296"/>
      <c r="I677" s="295"/>
      <c r="J677" s="295"/>
      <c r="K677" s="167"/>
      <c r="L677" s="115">
        <v>0</v>
      </c>
      <c r="M677" s="233">
        <v>0</v>
      </c>
      <c r="N677" s="113">
        <f t="shared" si="109"/>
        <v>0</v>
      </c>
      <c r="O677" s="114" t="str">
        <f t="shared" si="110"/>
        <v>---</v>
      </c>
      <c r="P677" s="355">
        <v>644</v>
      </c>
      <c r="Q677" s="368">
        <v>644</v>
      </c>
      <c r="R677" s="368"/>
      <c r="S677" s="112">
        <f t="shared" si="111"/>
        <v>0</v>
      </c>
      <c r="T677" s="381">
        <v>246</v>
      </c>
      <c r="U677" s="402">
        <v>44562</v>
      </c>
      <c r="V677" s="112">
        <f>Q677-T677</f>
        <v>398</v>
      </c>
      <c r="W677" s="112">
        <v>644</v>
      </c>
      <c r="X677" s="233">
        <f>T677-W677</f>
        <v>-398</v>
      </c>
      <c r="AA677" s="181" t="s">
        <v>1354</v>
      </c>
      <c r="AB677" s="181" t="s">
        <v>1355</v>
      </c>
      <c r="AC677" s="181" t="s">
        <v>1356</v>
      </c>
      <c r="AD677" s="181" t="s">
        <v>1357</v>
      </c>
      <c r="AE677" s="318"/>
      <c r="AJ677" s="181"/>
    </row>
    <row r="678" spans="1:36" ht="11.25" customHeight="1" x14ac:dyDescent="0.25">
      <c r="A678" s="181" t="s">
        <v>1370</v>
      </c>
      <c r="B678" s="181" t="s">
        <v>115</v>
      </c>
      <c r="C678" s="181" t="s">
        <v>1370</v>
      </c>
      <c r="D678" s="327"/>
      <c r="E678" s="100"/>
      <c r="F678" s="100"/>
      <c r="G678" s="297" t="s">
        <v>1133</v>
      </c>
      <c r="H678" s="296"/>
      <c r="I678" s="295"/>
      <c r="J678" s="295"/>
      <c r="K678" s="167"/>
      <c r="L678" s="111">
        <v>0</v>
      </c>
      <c r="M678" s="112">
        <v>12470</v>
      </c>
      <c r="N678" s="113">
        <f t="shared" si="109"/>
        <v>12470</v>
      </c>
      <c r="O678" s="114">
        <f t="shared" si="110"/>
        <v>0</v>
      </c>
      <c r="P678" s="355">
        <v>13104</v>
      </c>
      <c r="Q678" s="368">
        <v>13104</v>
      </c>
      <c r="R678" s="368"/>
      <c r="S678" s="112">
        <f t="shared" si="111"/>
        <v>0</v>
      </c>
      <c r="T678" s="381">
        <v>14250</v>
      </c>
      <c r="U678" s="402">
        <v>44562</v>
      </c>
      <c r="V678" s="112">
        <f>Q678-T678</f>
        <v>-1146</v>
      </c>
      <c r="W678" s="112">
        <v>13104</v>
      </c>
      <c r="X678" s="233">
        <f>T678-W678</f>
        <v>1146</v>
      </c>
      <c r="Z678" s="181" t="s">
        <v>1364</v>
      </c>
      <c r="AA678" s="318">
        <v>1034.92</v>
      </c>
      <c r="AB678" s="318">
        <v>47.49</v>
      </c>
      <c r="AC678" s="318">
        <v>10</v>
      </c>
      <c r="AD678" s="318">
        <v>20.5</v>
      </c>
      <c r="AE678" s="318"/>
      <c r="AJ678" s="181"/>
    </row>
    <row r="679" spans="1:36" ht="11.25" customHeight="1" x14ac:dyDescent="0.25">
      <c r="A679" s="181" t="s">
        <v>1370</v>
      </c>
      <c r="B679" s="181" t="s">
        <v>115</v>
      </c>
      <c r="C679" s="181" t="s">
        <v>1370</v>
      </c>
      <c r="D679" s="327"/>
      <c r="E679" s="100"/>
      <c r="F679" s="100"/>
      <c r="G679" s="297" t="s">
        <v>697</v>
      </c>
      <c r="H679" s="296"/>
      <c r="I679" s="295"/>
      <c r="J679" s="295"/>
      <c r="K679" s="167"/>
      <c r="L679" s="111"/>
      <c r="M679" s="112"/>
      <c r="N679" s="113"/>
      <c r="O679" s="114"/>
      <c r="P679" s="355"/>
      <c r="Q679" s="368"/>
      <c r="R679" s="368"/>
      <c r="S679" s="112"/>
      <c r="T679" s="381">
        <v>0</v>
      </c>
      <c r="U679" s="402">
        <v>44562</v>
      </c>
      <c r="V679" s="112"/>
      <c r="W679" s="112">
        <v>0</v>
      </c>
      <c r="X679" s="233"/>
      <c r="AA679" s="318"/>
      <c r="AB679" s="318"/>
      <c r="AC679" s="318"/>
      <c r="AD679" s="318"/>
      <c r="AE679" s="318"/>
      <c r="AJ679" s="181"/>
    </row>
    <row r="680" spans="1:36" ht="11.25" customHeight="1" x14ac:dyDescent="0.25">
      <c r="A680" s="181" t="s">
        <v>1370</v>
      </c>
      <c r="B680" s="181" t="s">
        <v>115</v>
      </c>
      <c r="C680" s="181" t="s">
        <v>1370</v>
      </c>
      <c r="D680" s="327"/>
      <c r="E680" s="100"/>
      <c r="F680" s="100"/>
      <c r="G680" s="296" t="s">
        <v>700</v>
      </c>
      <c r="H680" s="296"/>
      <c r="I680" s="295"/>
      <c r="J680" s="295"/>
      <c r="K680" s="167"/>
      <c r="L680" s="111">
        <v>0</v>
      </c>
      <c r="M680" s="112">
        <v>296</v>
      </c>
      <c r="N680" s="113">
        <f t="shared" si="109"/>
        <v>296</v>
      </c>
      <c r="O680" s="114">
        <f t="shared" si="110"/>
        <v>0</v>
      </c>
      <c r="P680" s="355">
        <v>310</v>
      </c>
      <c r="Q680" s="368">
        <v>310</v>
      </c>
      <c r="R680" s="368"/>
      <c r="S680" s="112">
        <f t="shared" si="111"/>
        <v>0</v>
      </c>
      <c r="T680" s="381">
        <v>0</v>
      </c>
      <c r="U680" s="402">
        <v>44562</v>
      </c>
      <c r="V680" s="112">
        <f>Q680-T680</f>
        <v>310</v>
      </c>
      <c r="W680" s="233">
        <v>310</v>
      </c>
      <c r="X680" s="233"/>
      <c r="Z680" s="181" t="s">
        <v>1364</v>
      </c>
      <c r="AA680" s="318">
        <v>1034.92</v>
      </c>
      <c r="AB680" s="318">
        <v>47.49</v>
      </c>
      <c r="AC680" s="318">
        <v>10</v>
      </c>
      <c r="AD680" s="318">
        <v>17.62</v>
      </c>
      <c r="AE680" s="318"/>
      <c r="AJ680" s="181"/>
    </row>
    <row r="681" spans="1:36" ht="11.25" customHeight="1" x14ac:dyDescent="0.25">
      <c r="A681" s="181" t="s">
        <v>1370</v>
      </c>
      <c r="B681" s="181" t="s">
        <v>115</v>
      </c>
      <c r="C681" s="181" t="s">
        <v>1370</v>
      </c>
      <c r="D681" s="327"/>
      <c r="E681" s="100"/>
      <c r="F681" s="100"/>
      <c r="G681" s="296" t="s">
        <v>701</v>
      </c>
      <c r="H681" s="296"/>
      <c r="I681" s="295"/>
      <c r="J681" s="295"/>
      <c r="K681" s="167"/>
      <c r="L681" s="111">
        <v>0</v>
      </c>
      <c r="M681" s="112">
        <v>980</v>
      </c>
      <c r="N681" s="113">
        <f t="shared" si="109"/>
        <v>980</v>
      </c>
      <c r="O681" s="114">
        <f t="shared" si="110"/>
        <v>0</v>
      </c>
      <c r="P681" s="355">
        <v>999</v>
      </c>
      <c r="Q681" s="368">
        <v>999</v>
      </c>
      <c r="R681" s="368"/>
      <c r="S681" s="112">
        <f t="shared" si="111"/>
        <v>0</v>
      </c>
      <c r="T681" s="381">
        <v>0</v>
      </c>
      <c r="U681" s="402">
        <v>44562</v>
      </c>
      <c r="V681" s="112">
        <f>Q681-T681</f>
        <v>999</v>
      </c>
      <c r="W681" s="233">
        <v>999</v>
      </c>
      <c r="X681" s="233"/>
      <c r="AA681" s="318"/>
      <c r="AB681" s="318"/>
      <c r="AC681" s="318"/>
      <c r="AD681" s="318"/>
      <c r="AE681" s="318"/>
      <c r="AJ681" s="181"/>
    </row>
    <row r="682" spans="1:36" ht="11.25" customHeight="1" x14ac:dyDescent="0.25">
      <c r="A682" s="181" t="s">
        <v>1370</v>
      </c>
      <c r="B682" s="181" t="s">
        <v>115</v>
      </c>
      <c r="C682" s="181" t="s">
        <v>1370</v>
      </c>
      <c r="D682" s="327"/>
      <c r="E682" s="100"/>
      <c r="F682" s="100"/>
      <c r="G682" s="101" t="s">
        <v>1010</v>
      </c>
      <c r="H682" s="100"/>
      <c r="I682" s="167"/>
      <c r="J682" s="167"/>
      <c r="K682" s="167">
        <f t="shared" ref="K682:K704" si="112">H682-I682</f>
        <v>0</v>
      </c>
      <c r="L682" s="111">
        <v>0</v>
      </c>
      <c r="M682" s="112">
        <v>1300</v>
      </c>
      <c r="N682" s="113">
        <f t="shared" si="109"/>
        <v>1300</v>
      </c>
      <c r="O682" s="114">
        <f t="shared" si="110"/>
        <v>0</v>
      </c>
      <c r="P682" s="130">
        <v>1800</v>
      </c>
      <c r="Q682" s="138">
        <v>1800</v>
      </c>
      <c r="R682" s="138"/>
      <c r="S682" s="112">
        <f t="shared" si="108"/>
        <v>0</v>
      </c>
      <c r="T682" s="144">
        <v>1800</v>
      </c>
      <c r="U682" s="402">
        <v>44551</v>
      </c>
      <c r="V682" s="112">
        <f>Q682-T682</f>
        <v>0</v>
      </c>
      <c r="W682" s="112">
        <v>1800</v>
      </c>
      <c r="X682" s="112">
        <f>T682-W682</f>
        <v>0</v>
      </c>
      <c r="Z682" s="321" t="s">
        <v>1359</v>
      </c>
      <c r="AA682" s="318">
        <f>SUM(AA678:AA680)+SUM(AB678:AB680)</f>
        <v>2164.8200000000002</v>
      </c>
      <c r="AB682" s="318"/>
      <c r="AC682" s="318"/>
      <c r="AD682" s="318"/>
      <c r="AE682" s="318"/>
      <c r="AJ682" s="181"/>
    </row>
    <row r="683" spans="1:36" ht="11.25" customHeight="1" x14ac:dyDescent="0.25">
      <c r="A683" s="181" t="s">
        <v>1370</v>
      </c>
      <c r="B683" s="181" t="s">
        <v>115</v>
      </c>
      <c r="C683" s="181" t="s">
        <v>1370</v>
      </c>
      <c r="D683" s="327"/>
      <c r="E683" s="100"/>
      <c r="F683" s="100"/>
      <c r="G683" s="101" t="s">
        <v>1011</v>
      </c>
      <c r="H683" s="100"/>
      <c r="I683" s="167"/>
      <c r="J683" s="167"/>
      <c r="K683" s="167">
        <f t="shared" si="112"/>
        <v>0</v>
      </c>
      <c r="L683" s="111">
        <v>0</v>
      </c>
      <c r="M683" s="112">
        <v>700</v>
      </c>
      <c r="N683" s="113">
        <f t="shared" si="96"/>
        <v>700</v>
      </c>
      <c r="O683" s="114">
        <f t="shared" si="97"/>
        <v>0</v>
      </c>
      <c r="P683" s="130">
        <v>700</v>
      </c>
      <c r="Q683" s="138">
        <v>700</v>
      </c>
      <c r="R683" s="138"/>
      <c r="S683" s="112">
        <f t="shared" si="108"/>
        <v>0</v>
      </c>
      <c r="T683" s="144">
        <v>700</v>
      </c>
      <c r="U683" s="402">
        <v>44551</v>
      </c>
      <c r="V683" s="112">
        <f>Q683-T683</f>
        <v>0</v>
      </c>
      <c r="W683" s="112">
        <v>700</v>
      </c>
      <c r="X683" s="112">
        <f>T683-W683</f>
        <v>0</v>
      </c>
      <c r="Z683" s="321" t="s">
        <v>1360</v>
      </c>
      <c r="AA683" s="318">
        <f>AA682*12</f>
        <v>25977.840000000004</v>
      </c>
      <c r="AB683" s="318"/>
      <c r="AC683" s="318"/>
      <c r="AD683" s="318"/>
    </row>
    <row r="684" spans="1:36" ht="11.25" customHeight="1" x14ac:dyDescent="0.25">
      <c r="A684" s="181" t="s">
        <v>1370</v>
      </c>
      <c r="B684" s="181" t="s">
        <v>115</v>
      </c>
      <c r="C684" s="181" t="s">
        <v>1370</v>
      </c>
      <c r="D684" s="327"/>
      <c r="E684" s="100"/>
      <c r="F684" s="100"/>
      <c r="G684" s="101" t="s">
        <v>1012</v>
      </c>
      <c r="H684" s="100"/>
      <c r="I684" s="167"/>
      <c r="J684" s="167"/>
      <c r="K684" s="167">
        <f t="shared" si="112"/>
        <v>0</v>
      </c>
      <c r="L684" s="111">
        <v>0</v>
      </c>
      <c r="M684" s="112">
        <v>1400</v>
      </c>
      <c r="N684" s="113">
        <f t="shared" ref="N684:N754" si="113">M684-L684</f>
        <v>1400</v>
      </c>
      <c r="O684" s="114">
        <f t="shared" ref="O684:O754" si="114">IF((M684=0),"---",(L684/M684))</f>
        <v>0</v>
      </c>
      <c r="P684" s="130">
        <v>1900</v>
      </c>
      <c r="Q684" s="138">
        <v>1900</v>
      </c>
      <c r="R684" s="138"/>
      <c r="S684" s="112">
        <f t="shared" si="108"/>
        <v>0</v>
      </c>
      <c r="T684" s="144">
        <v>1900</v>
      </c>
      <c r="U684" s="402">
        <v>44551</v>
      </c>
      <c r="V684" s="112">
        <f>Q684-T684</f>
        <v>0</v>
      </c>
      <c r="W684" s="112">
        <v>1900</v>
      </c>
      <c r="X684" s="112">
        <f>T684-W684</f>
        <v>0</v>
      </c>
      <c r="Z684" s="322" t="s">
        <v>1361</v>
      </c>
      <c r="AA684" s="319">
        <f>0.85*AA683</f>
        <v>22081.164000000004</v>
      </c>
    </row>
    <row r="685" spans="1:36" ht="11.25" customHeight="1" x14ac:dyDescent="0.25">
      <c r="A685" s="181" t="s">
        <v>1370</v>
      </c>
      <c r="B685" s="181" t="s">
        <v>115</v>
      </c>
      <c r="C685" s="181" t="s">
        <v>1370</v>
      </c>
      <c r="D685" s="327"/>
      <c r="E685" s="100"/>
      <c r="F685" s="100"/>
      <c r="G685" s="101" t="s">
        <v>1013</v>
      </c>
      <c r="H685" s="100"/>
      <c r="I685" s="167"/>
      <c r="J685" s="167"/>
      <c r="K685" s="167">
        <f t="shared" si="112"/>
        <v>0</v>
      </c>
      <c r="L685" s="111">
        <v>0</v>
      </c>
      <c r="M685" s="112">
        <v>500</v>
      </c>
      <c r="N685" s="113">
        <f t="shared" si="113"/>
        <v>500</v>
      </c>
      <c r="O685" s="114">
        <f t="shared" si="114"/>
        <v>0</v>
      </c>
      <c r="P685" s="130">
        <v>600</v>
      </c>
      <c r="Q685" s="138">
        <v>600</v>
      </c>
      <c r="R685" s="138"/>
      <c r="S685" s="112">
        <f t="shared" si="108"/>
        <v>0</v>
      </c>
      <c r="T685" s="144">
        <v>600</v>
      </c>
      <c r="U685" s="402">
        <v>44551</v>
      </c>
      <c r="V685" s="112">
        <f>Q685-T685</f>
        <v>0</v>
      </c>
      <c r="W685" s="112">
        <v>600</v>
      </c>
      <c r="X685" s="112">
        <f>T685-W685</f>
        <v>0</v>
      </c>
      <c r="Z685" s="321"/>
    </row>
    <row r="686" spans="1:36" ht="11.25" customHeight="1" x14ac:dyDescent="0.25">
      <c r="A686" s="181" t="s">
        <v>1370</v>
      </c>
      <c r="B686" s="181" t="s">
        <v>115</v>
      </c>
      <c r="C686" s="181" t="s">
        <v>1370</v>
      </c>
      <c r="D686" s="327"/>
      <c r="E686" s="100"/>
      <c r="F686" s="100"/>
      <c r="G686" s="101" t="s">
        <v>1014</v>
      </c>
      <c r="H686" s="100"/>
      <c r="I686" s="167"/>
      <c r="J686" s="167"/>
      <c r="K686" s="167">
        <f t="shared" si="112"/>
        <v>0</v>
      </c>
      <c r="L686" s="111">
        <v>0</v>
      </c>
      <c r="M686" s="112">
        <v>1260</v>
      </c>
      <c r="N686" s="113">
        <f t="shared" si="113"/>
        <v>1260</v>
      </c>
      <c r="O686" s="114">
        <f t="shared" si="114"/>
        <v>0</v>
      </c>
      <c r="P686" s="130">
        <v>1300</v>
      </c>
      <c r="Q686" s="138">
        <v>1300</v>
      </c>
      <c r="R686" s="138"/>
      <c r="S686" s="112">
        <f t="shared" si="108"/>
        <v>0</v>
      </c>
      <c r="T686" s="144">
        <v>1300</v>
      </c>
      <c r="U686" s="402">
        <v>44551</v>
      </c>
      <c r="V686" s="112">
        <f>Q686-T686</f>
        <v>0</v>
      </c>
      <c r="W686" s="112">
        <v>1300</v>
      </c>
      <c r="X686" s="112">
        <f>T686-W686</f>
        <v>0</v>
      </c>
      <c r="Z686" s="321" t="s">
        <v>1353</v>
      </c>
      <c r="AA686" s="320">
        <f>12*SUM(AC678:AC680)</f>
        <v>240</v>
      </c>
    </row>
    <row r="687" spans="1:36" ht="11.25" customHeight="1" x14ac:dyDescent="0.25">
      <c r="A687" s="181" t="s">
        <v>1370</v>
      </c>
      <c r="B687" s="181" t="s">
        <v>115</v>
      </c>
      <c r="C687" s="181" t="s">
        <v>1370</v>
      </c>
      <c r="D687" s="327"/>
      <c r="E687" s="100"/>
      <c r="F687" s="100"/>
      <c r="G687" s="101" t="s">
        <v>1015</v>
      </c>
      <c r="H687" s="100"/>
      <c r="I687" s="167"/>
      <c r="J687" s="167"/>
      <c r="K687" s="167">
        <f t="shared" si="112"/>
        <v>0</v>
      </c>
      <c r="L687" s="111">
        <v>0</v>
      </c>
      <c r="M687" s="112">
        <v>5000</v>
      </c>
      <c r="N687" s="113">
        <f t="shared" si="113"/>
        <v>5000</v>
      </c>
      <c r="O687" s="114">
        <f t="shared" si="114"/>
        <v>0</v>
      </c>
      <c r="P687" s="130">
        <v>5000</v>
      </c>
      <c r="Q687" s="138">
        <v>5000</v>
      </c>
      <c r="R687" s="138"/>
      <c r="S687" s="112">
        <f t="shared" si="108"/>
        <v>0</v>
      </c>
      <c r="T687" s="144">
        <v>5000</v>
      </c>
      <c r="U687" s="402">
        <v>44551</v>
      </c>
      <c r="V687" s="112">
        <f>Q687-T687</f>
        <v>0</v>
      </c>
      <c r="W687" s="112">
        <v>5000</v>
      </c>
      <c r="X687" s="112">
        <f>T687-W687</f>
        <v>0</v>
      </c>
      <c r="Z687" s="321"/>
    </row>
    <row r="688" spans="1:36" ht="11.25" customHeight="1" x14ac:dyDescent="0.25">
      <c r="A688" s="181" t="s">
        <v>1370</v>
      </c>
      <c r="B688" s="181" t="s">
        <v>115</v>
      </c>
      <c r="C688" s="181" t="s">
        <v>1370</v>
      </c>
      <c r="D688" s="327"/>
      <c r="E688" s="100"/>
      <c r="F688" s="100"/>
      <c r="G688" s="101" t="s">
        <v>1016</v>
      </c>
      <c r="H688" s="100"/>
      <c r="I688" s="167"/>
      <c r="J688" s="167"/>
      <c r="K688" s="167">
        <f t="shared" si="112"/>
        <v>0</v>
      </c>
      <c r="L688" s="111">
        <v>0</v>
      </c>
      <c r="M688" s="112">
        <v>528</v>
      </c>
      <c r="N688" s="113">
        <f t="shared" si="113"/>
        <v>528</v>
      </c>
      <c r="O688" s="114">
        <f t="shared" si="114"/>
        <v>0</v>
      </c>
      <c r="P688" s="130">
        <v>700</v>
      </c>
      <c r="Q688" s="138">
        <v>700</v>
      </c>
      <c r="R688" s="138"/>
      <c r="S688" s="112">
        <f t="shared" si="108"/>
        <v>0</v>
      </c>
      <c r="T688" s="144">
        <v>700</v>
      </c>
      <c r="U688" s="402">
        <v>44551</v>
      </c>
      <c r="V688" s="112">
        <f>Q688-T688</f>
        <v>0</v>
      </c>
      <c r="W688" s="112">
        <v>700</v>
      </c>
      <c r="X688" s="112">
        <f>T688-W688</f>
        <v>0</v>
      </c>
      <c r="Z688" s="321" t="s">
        <v>1362</v>
      </c>
      <c r="AA688" s="320">
        <f>12*SUM(AD677:AE678)</f>
        <v>246</v>
      </c>
    </row>
    <row r="689" spans="1:35" ht="11.25" customHeight="1" x14ac:dyDescent="0.25">
      <c r="A689" s="181" t="s">
        <v>1370</v>
      </c>
      <c r="B689" s="181" t="s">
        <v>115</v>
      </c>
      <c r="C689" s="181" t="s">
        <v>1370</v>
      </c>
      <c r="D689" s="327"/>
      <c r="E689" s="100"/>
      <c r="F689" s="100"/>
      <c r="G689" s="101" t="s">
        <v>1017</v>
      </c>
      <c r="H689" s="100"/>
      <c r="I689" s="167"/>
      <c r="J689" s="167"/>
      <c r="K689" s="167">
        <f t="shared" si="112"/>
        <v>0</v>
      </c>
      <c r="L689" s="111">
        <v>0</v>
      </c>
      <c r="M689" s="112">
        <v>5129</v>
      </c>
      <c r="N689" s="113">
        <f t="shared" si="113"/>
        <v>5129</v>
      </c>
      <c r="O689" s="114">
        <f t="shared" si="114"/>
        <v>0</v>
      </c>
      <c r="P689" s="130">
        <v>5200</v>
      </c>
      <c r="Q689" s="138">
        <v>5200</v>
      </c>
      <c r="R689" s="138"/>
      <c r="S689" s="112">
        <f t="shared" si="108"/>
        <v>0</v>
      </c>
      <c r="T689" s="144">
        <v>5200</v>
      </c>
      <c r="U689" s="402">
        <v>44551</v>
      </c>
      <c r="V689" s="112">
        <f>Q689-T689</f>
        <v>0</v>
      </c>
      <c r="W689" s="112">
        <v>5200</v>
      </c>
      <c r="X689" s="112">
        <f>T689-W689</f>
        <v>0</v>
      </c>
    </row>
    <row r="690" spans="1:35" ht="11.25" customHeight="1" x14ac:dyDescent="0.25">
      <c r="A690" s="181" t="s">
        <v>1370</v>
      </c>
      <c r="B690" s="181" t="s">
        <v>115</v>
      </c>
      <c r="C690" s="181" t="s">
        <v>1370</v>
      </c>
      <c r="D690" s="327"/>
      <c r="E690" s="100"/>
      <c r="F690" s="100"/>
      <c r="G690" s="101" t="s">
        <v>1018</v>
      </c>
      <c r="H690" s="100"/>
      <c r="I690" s="167"/>
      <c r="J690" s="167"/>
      <c r="K690" s="167">
        <f t="shared" si="112"/>
        <v>0</v>
      </c>
      <c r="L690" s="111">
        <v>0</v>
      </c>
      <c r="M690" s="112">
        <v>75</v>
      </c>
      <c r="N690" s="113">
        <f t="shared" si="113"/>
        <v>75</v>
      </c>
      <c r="O690" s="114">
        <f t="shared" si="114"/>
        <v>0</v>
      </c>
      <c r="P690" s="130">
        <v>75</v>
      </c>
      <c r="Q690" s="138">
        <v>75</v>
      </c>
      <c r="R690" s="138"/>
      <c r="S690" s="112">
        <f t="shared" si="108"/>
        <v>0</v>
      </c>
      <c r="T690" s="144">
        <v>75</v>
      </c>
      <c r="U690" s="402">
        <v>44551</v>
      </c>
      <c r="V690" s="112">
        <f>Q690-T690</f>
        <v>0</v>
      </c>
      <c r="W690" s="112">
        <v>75</v>
      </c>
      <c r="X690" s="112">
        <f>T690-W690</f>
        <v>0</v>
      </c>
    </row>
    <row r="691" spans="1:35" ht="11.25" customHeight="1" x14ac:dyDescent="0.25">
      <c r="A691" s="181" t="s">
        <v>1370</v>
      </c>
      <c r="B691" s="181" t="s">
        <v>115</v>
      </c>
      <c r="C691" s="181" t="s">
        <v>1370</v>
      </c>
      <c r="D691" s="327"/>
      <c r="E691" s="100"/>
      <c r="F691" s="100"/>
      <c r="G691" s="101" t="s">
        <v>1019</v>
      </c>
      <c r="H691" s="100"/>
      <c r="I691" s="167"/>
      <c r="J691" s="167"/>
      <c r="K691" s="167">
        <f t="shared" si="112"/>
        <v>0</v>
      </c>
      <c r="L691" s="111">
        <v>0</v>
      </c>
      <c r="M691" s="112">
        <v>6248</v>
      </c>
      <c r="N691" s="113">
        <f t="shared" si="113"/>
        <v>6248</v>
      </c>
      <c r="O691" s="114">
        <f t="shared" si="114"/>
        <v>0</v>
      </c>
      <c r="P691" s="130">
        <v>6248</v>
      </c>
      <c r="Q691" s="138">
        <v>6248</v>
      </c>
      <c r="R691" s="138"/>
      <c r="S691" s="112">
        <f t="shared" si="108"/>
        <v>0</v>
      </c>
      <c r="T691" s="144">
        <v>6248</v>
      </c>
      <c r="U691" s="402">
        <v>44551</v>
      </c>
      <c r="V691" s="112">
        <f>Q691-T691</f>
        <v>0</v>
      </c>
      <c r="W691" s="112">
        <v>6248</v>
      </c>
      <c r="X691" s="112">
        <f>T691-W691</f>
        <v>0</v>
      </c>
    </row>
    <row r="692" spans="1:35" ht="11.25" customHeight="1" x14ac:dyDescent="0.25">
      <c r="A692" s="181" t="s">
        <v>1370</v>
      </c>
      <c r="B692" s="181" t="s">
        <v>115</v>
      </c>
      <c r="C692" s="181" t="s">
        <v>1370</v>
      </c>
      <c r="D692" s="327"/>
      <c r="E692" s="100"/>
      <c r="F692" s="100"/>
      <c r="G692" s="101" t="s">
        <v>1020</v>
      </c>
      <c r="H692" s="100"/>
      <c r="I692" s="167"/>
      <c r="J692" s="167"/>
      <c r="K692" s="167">
        <f t="shared" si="112"/>
        <v>0</v>
      </c>
      <c r="L692" s="111">
        <v>0</v>
      </c>
      <c r="M692" s="112">
        <v>5644</v>
      </c>
      <c r="N692" s="113">
        <f t="shared" si="113"/>
        <v>5644</v>
      </c>
      <c r="O692" s="114">
        <f t="shared" si="114"/>
        <v>0</v>
      </c>
      <c r="P692" s="130">
        <v>5000</v>
      </c>
      <c r="Q692" s="138">
        <v>5000</v>
      </c>
      <c r="R692" s="138"/>
      <c r="S692" s="112">
        <f t="shared" si="108"/>
        <v>0</v>
      </c>
      <c r="T692" s="144">
        <v>5000</v>
      </c>
      <c r="U692" s="402">
        <v>44551</v>
      </c>
      <c r="V692" s="112">
        <f>Q692-T692</f>
        <v>0</v>
      </c>
      <c r="W692" s="112">
        <v>5000</v>
      </c>
      <c r="X692" s="112">
        <f>T692-W692</f>
        <v>0</v>
      </c>
    </row>
    <row r="693" spans="1:35" ht="11.25" customHeight="1" x14ac:dyDescent="0.25">
      <c r="A693" s="181" t="s">
        <v>1370</v>
      </c>
      <c r="B693" s="181" t="s">
        <v>115</v>
      </c>
      <c r="C693" s="181" t="s">
        <v>1370</v>
      </c>
      <c r="D693" s="327"/>
      <c r="E693" s="100"/>
      <c r="F693" s="100"/>
      <c r="G693" s="101" t="s">
        <v>1021</v>
      </c>
      <c r="H693" s="100"/>
      <c r="I693" s="167"/>
      <c r="J693" s="167"/>
      <c r="K693" s="167">
        <f t="shared" si="112"/>
        <v>0</v>
      </c>
      <c r="L693" s="111">
        <v>0</v>
      </c>
      <c r="M693" s="112">
        <v>100</v>
      </c>
      <c r="N693" s="113">
        <f t="shared" si="113"/>
        <v>100</v>
      </c>
      <c r="O693" s="114">
        <f t="shared" si="114"/>
        <v>0</v>
      </c>
      <c r="P693" s="130">
        <v>100</v>
      </c>
      <c r="Q693" s="138">
        <v>100</v>
      </c>
      <c r="R693" s="138"/>
      <c r="S693" s="112">
        <f t="shared" si="108"/>
        <v>0</v>
      </c>
      <c r="T693" s="144">
        <v>100</v>
      </c>
      <c r="U693" s="402">
        <v>44551</v>
      </c>
      <c r="V693" s="112">
        <f>Q693-T693</f>
        <v>0</v>
      </c>
      <c r="W693" s="112">
        <v>100</v>
      </c>
      <c r="X693" s="112">
        <f>T693-W693</f>
        <v>0</v>
      </c>
    </row>
    <row r="694" spans="1:35" ht="11.25" customHeight="1" x14ac:dyDescent="0.25">
      <c r="A694" s="181" t="s">
        <v>1370</v>
      </c>
      <c r="B694" s="181" t="s">
        <v>115</v>
      </c>
      <c r="C694" s="181" t="s">
        <v>1370</v>
      </c>
      <c r="D694" s="327"/>
      <c r="E694" s="100"/>
      <c r="F694" s="100"/>
      <c r="G694" s="101" t="s">
        <v>1022</v>
      </c>
      <c r="H694" s="100"/>
      <c r="I694" s="167"/>
      <c r="J694" s="167"/>
      <c r="K694" s="167">
        <f t="shared" si="112"/>
        <v>0</v>
      </c>
      <c r="L694" s="111">
        <v>0</v>
      </c>
      <c r="M694" s="112">
        <v>600</v>
      </c>
      <c r="N694" s="113">
        <f t="shared" si="113"/>
        <v>600</v>
      </c>
      <c r="O694" s="114">
        <f t="shared" si="114"/>
        <v>0</v>
      </c>
      <c r="P694" s="130">
        <v>600</v>
      </c>
      <c r="Q694" s="138">
        <v>600</v>
      </c>
      <c r="R694" s="138"/>
      <c r="S694" s="112">
        <f t="shared" si="108"/>
        <v>0</v>
      </c>
      <c r="T694" s="144">
        <v>600</v>
      </c>
      <c r="U694" s="402">
        <v>44551</v>
      </c>
      <c r="V694" s="112">
        <f>Q694-T694</f>
        <v>0</v>
      </c>
      <c r="W694" s="112">
        <v>600</v>
      </c>
      <c r="X694" s="112">
        <f>T694-W694</f>
        <v>0</v>
      </c>
    </row>
    <row r="695" spans="1:35" ht="11.25" customHeight="1" x14ac:dyDescent="0.25">
      <c r="A695" s="181" t="s">
        <v>1370</v>
      </c>
      <c r="B695" s="181" t="s">
        <v>115</v>
      </c>
      <c r="C695" s="181" t="s">
        <v>1370</v>
      </c>
      <c r="D695" s="327"/>
      <c r="E695" s="100"/>
      <c r="F695" s="100"/>
      <c r="G695" s="101" t="s">
        <v>1023</v>
      </c>
      <c r="H695" s="100"/>
      <c r="I695" s="167"/>
      <c r="J695" s="167"/>
      <c r="K695" s="167">
        <f t="shared" si="112"/>
        <v>0</v>
      </c>
      <c r="L695" s="111">
        <v>0</v>
      </c>
      <c r="M695" s="112">
        <v>500</v>
      </c>
      <c r="N695" s="113">
        <f t="shared" si="113"/>
        <v>500</v>
      </c>
      <c r="O695" s="114">
        <f t="shared" si="114"/>
        <v>0</v>
      </c>
      <c r="P695" s="130">
        <v>400</v>
      </c>
      <c r="Q695" s="138">
        <v>400</v>
      </c>
      <c r="R695" s="138"/>
      <c r="S695" s="112">
        <f t="shared" si="108"/>
        <v>0</v>
      </c>
      <c r="T695" s="144">
        <v>400</v>
      </c>
      <c r="U695" s="402">
        <v>44551</v>
      </c>
      <c r="V695" s="112">
        <f>Q695-T695</f>
        <v>0</v>
      </c>
      <c r="W695" s="112">
        <v>400</v>
      </c>
      <c r="X695" s="112">
        <f>T695-W695</f>
        <v>0</v>
      </c>
    </row>
    <row r="696" spans="1:35" ht="11.25" customHeight="1" x14ac:dyDescent="0.25">
      <c r="A696" s="181" t="s">
        <v>1370</v>
      </c>
      <c r="B696" s="181" t="s">
        <v>115</v>
      </c>
      <c r="C696" s="181" t="s">
        <v>1370</v>
      </c>
      <c r="D696" s="327"/>
      <c r="E696" s="100"/>
      <c r="F696" s="100"/>
      <c r="G696" s="101" t="s">
        <v>1024</v>
      </c>
      <c r="H696" s="100"/>
      <c r="I696" s="167"/>
      <c r="J696" s="167"/>
      <c r="K696" s="167">
        <f t="shared" si="112"/>
        <v>0</v>
      </c>
      <c r="L696" s="111">
        <v>0</v>
      </c>
      <c r="M696" s="112">
        <v>2000</v>
      </c>
      <c r="N696" s="113">
        <f t="shared" si="113"/>
        <v>2000</v>
      </c>
      <c r="O696" s="114">
        <f t="shared" si="114"/>
        <v>0</v>
      </c>
      <c r="P696" s="130">
        <v>1500</v>
      </c>
      <c r="Q696" s="138">
        <v>1500</v>
      </c>
      <c r="R696" s="138"/>
      <c r="S696" s="112">
        <f t="shared" si="108"/>
        <v>0</v>
      </c>
      <c r="T696" s="144">
        <v>1500</v>
      </c>
      <c r="U696" s="402">
        <v>44551</v>
      </c>
      <c r="V696" s="112">
        <f>Q696-T696</f>
        <v>0</v>
      </c>
      <c r="W696" s="112">
        <v>1500</v>
      </c>
      <c r="X696" s="112">
        <f>T696-W696</f>
        <v>0</v>
      </c>
    </row>
    <row r="697" spans="1:35" ht="11.25" customHeight="1" x14ac:dyDescent="0.25">
      <c r="A697" s="181" t="s">
        <v>1370</v>
      </c>
      <c r="B697" s="181" t="s">
        <v>115</v>
      </c>
      <c r="C697" s="181" t="s">
        <v>1370</v>
      </c>
      <c r="D697" s="327"/>
      <c r="E697" s="100"/>
      <c r="F697" s="100"/>
      <c r="G697" s="101" t="s">
        <v>1025</v>
      </c>
      <c r="H697" s="100"/>
      <c r="I697" s="167"/>
      <c r="J697" s="167"/>
      <c r="K697" s="167">
        <f t="shared" si="112"/>
        <v>0</v>
      </c>
      <c r="L697" s="111">
        <v>0</v>
      </c>
      <c r="M697" s="112">
        <v>300</v>
      </c>
      <c r="N697" s="113">
        <f t="shared" si="113"/>
        <v>300</v>
      </c>
      <c r="O697" s="114">
        <f t="shared" si="114"/>
        <v>0</v>
      </c>
      <c r="P697" s="130">
        <v>400</v>
      </c>
      <c r="Q697" s="138">
        <v>400</v>
      </c>
      <c r="R697" s="138"/>
      <c r="S697" s="112">
        <f t="shared" si="108"/>
        <v>0</v>
      </c>
      <c r="T697" s="144">
        <v>400</v>
      </c>
      <c r="U697" s="402">
        <v>44551</v>
      </c>
      <c r="V697" s="112">
        <f>Q697-T697</f>
        <v>0</v>
      </c>
      <c r="W697" s="112">
        <v>400</v>
      </c>
      <c r="X697" s="112">
        <f>T697-W697</f>
        <v>0</v>
      </c>
    </row>
    <row r="698" spans="1:35" ht="11.25" customHeight="1" x14ac:dyDescent="0.25">
      <c r="A698" s="181" t="s">
        <v>1370</v>
      </c>
      <c r="B698" s="181" t="s">
        <v>115</v>
      </c>
      <c r="C698" s="181" t="s">
        <v>1370</v>
      </c>
      <c r="D698" s="327"/>
      <c r="E698" s="100"/>
      <c r="F698" s="100"/>
      <c r="G698" s="101" t="s">
        <v>1026</v>
      </c>
      <c r="H698" s="100"/>
      <c r="I698" s="167"/>
      <c r="J698" s="167"/>
      <c r="K698" s="167">
        <f t="shared" si="112"/>
        <v>0</v>
      </c>
      <c r="L698" s="111">
        <v>0</v>
      </c>
      <c r="M698" s="112">
        <v>26000</v>
      </c>
      <c r="N698" s="113">
        <f t="shared" si="113"/>
        <v>26000</v>
      </c>
      <c r="O698" s="114">
        <f t="shared" si="114"/>
        <v>0</v>
      </c>
      <c r="P698" s="130">
        <v>26000</v>
      </c>
      <c r="Q698" s="138">
        <v>26000</v>
      </c>
      <c r="R698" s="138"/>
      <c r="S698" s="112">
        <f t="shared" si="108"/>
        <v>0</v>
      </c>
      <c r="T698" s="144">
        <v>26000</v>
      </c>
      <c r="U698" s="402">
        <v>44551</v>
      </c>
      <c r="V698" s="112">
        <f>Q698-T698</f>
        <v>0</v>
      </c>
      <c r="W698" s="112">
        <v>26000</v>
      </c>
      <c r="X698" s="112">
        <f>T698-W698</f>
        <v>0</v>
      </c>
    </row>
    <row r="699" spans="1:35" ht="11.25" customHeight="1" x14ac:dyDescent="0.25">
      <c r="A699" s="181" t="s">
        <v>1370</v>
      </c>
      <c r="B699" s="181" t="s">
        <v>115</v>
      </c>
      <c r="C699" s="181" t="s">
        <v>1370</v>
      </c>
      <c r="D699" s="327"/>
      <c r="E699" s="100"/>
      <c r="F699" s="100"/>
      <c r="G699" s="101" t="s">
        <v>1027</v>
      </c>
      <c r="H699" s="100"/>
      <c r="I699" s="167"/>
      <c r="J699" s="167"/>
      <c r="K699" s="167">
        <f t="shared" si="112"/>
        <v>0</v>
      </c>
      <c r="L699" s="111">
        <v>0</v>
      </c>
      <c r="M699" s="112">
        <v>950</v>
      </c>
      <c r="N699" s="113">
        <f t="shared" si="113"/>
        <v>950</v>
      </c>
      <c r="O699" s="114">
        <f t="shared" si="114"/>
        <v>0</v>
      </c>
      <c r="P699" s="130">
        <v>800</v>
      </c>
      <c r="Q699" s="138">
        <v>800</v>
      </c>
      <c r="R699" s="138"/>
      <c r="S699" s="112">
        <f t="shared" si="108"/>
        <v>0</v>
      </c>
      <c r="T699" s="144">
        <v>800</v>
      </c>
      <c r="U699" s="402">
        <v>44551</v>
      </c>
      <c r="V699" s="112">
        <f>Q699-T699</f>
        <v>0</v>
      </c>
      <c r="W699" s="112">
        <v>800</v>
      </c>
      <c r="X699" s="112">
        <f>T699-W699</f>
        <v>0</v>
      </c>
    </row>
    <row r="700" spans="1:35" ht="11.25" customHeight="1" x14ac:dyDescent="0.25">
      <c r="A700" s="181" t="s">
        <v>1370</v>
      </c>
      <c r="B700" s="181" t="s">
        <v>115</v>
      </c>
      <c r="C700" s="181" t="s">
        <v>1370</v>
      </c>
      <c r="D700" s="327"/>
      <c r="E700" s="100"/>
      <c r="F700" s="100"/>
      <c r="G700" s="101" t="s">
        <v>1028</v>
      </c>
      <c r="H700" s="100"/>
      <c r="I700" s="167"/>
      <c r="J700" s="167"/>
      <c r="K700" s="167">
        <f t="shared" si="112"/>
        <v>0</v>
      </c>
      <c r="L700" s="111">
        <v>0</v>
      </c>
      <c r="M700" s="112">
        <v>2000</v>
      </c>
      <c r="N700" s="113">
        <f t="shared" si="113"/>
        <v>2000</v>
      </c>
      <c r="O700" s="114">
        <f t="shared" si="114"/>
        <v>0</v>
      </c>
      <c r="P700" s="130">
        <v>2000</v>
      </c>
      <c r="Q700" s="138">
        <v>2000</v>
      </c>
      <c r="R700" s="138"/>
      <c r="S700" s="112">
        <f t="shared" si="108"/>
        <v>0</v>
      </c>
      <c r="T700" s="144">
        <v>2000</v>
      </c>
      <c r="U700" s="402">
        <v>44551</v>
      </c>
      <c r="V700" s="112">
        <f>Q700-T700</f>
        <v>0</v>
      </c>
      <c r="W700" s="112">
        <v>2000</v>
      </c>
      <c r="X700" s="112">
        <f>T700-W700</f>
        <v>0</v>
      </c>
      <c r="AE700" s="181"/>
      <c r="AH700" s="181"/>
      <c r="AI700" s="181"/>
    </row>
    <row r="701" spans="1:35" ht="11.25" customHeight="1" x14ac:dyDescent="0.25">
      <c r="A701" s="181" t="s">
        <v>1370</v>
      </c>
      <c r="B701" s="181" t="s">
        <v>115</v>
      </c>
      <c r="C701" s="181" t="s">
        <v>1370</v>
      </c>
      <c r="D701" s="327"/>
      <c r="E701" s="100"/>
      <c r="F701" s="100"/>
      <c r="G701" s="101" t="s">
        <v>1029</v>
      </c>
      <c r="H701" s="100"/>
      <c r="I701" s="167"/>
      <c r="J701" s="167"/>
      <c r="K701" s="167">
        <f t="shared" si="112"/>
        <v>0</v>
      </c>
      <c r="L701" s="111">
        <v>0</v>
      </c>
      <c r="M701" s="112">
        <v>1350</v>
      </c>
      <c r="N701" s="113">
        <f t="shared" si="113"/>
        <v>1350</v>
      </c>
      <c r="O701" s="114">
        <f t="shared" si="114"/>
        <v>0</v>
      </c>
      <c r="P701" s="130">
        <v>600</v>
      </c>
      <c r="Q701" s="138">
        <v>600</v>
      </c>
      <c r="R701" s="138"/>
      <c r="S701" s="112">
        <f t="shared" si="108"/>
        <v>0</v>
      </c>
      <c r="T701" s="144">
        <v>600</v>
      </c>
      <c r="U701" s="402">
        <v>44551</v>
      </c>
      <c r="V701" s="112">
        <f>Q701-T701</f>
        <v>0</v>
      </c>
      <c r="W701" s="112">
        <v>600</v>
      </c>
      <c r="X701" s="112">
        <f>T701-W701</f>
        <v>0</v>
      </c>
      <c r="AC701" s="181"/>
      <c r="AD701" s="181"/>
      <c r="AE701" s="181"/>
      <c r="AH701" s="181"/>
      <c r="AI701" s="181"/>
    </row>
    <row r="702" spans="1:35" ht="11.25" customHeight="1" x14ac:dyDescent="0.25">
      <c r="A702" s="181" t="s">
        <v>1370</v>
      </c>
      <c r="B702" s="181" t="s">
        <v>115</v>
      </c>
      <c r="C702" s="181" t="s">
        <v>1370</v>
      </c>
      <c r="D702" s="327"/>
      <c r="E702" s="100"/>
      <c r="F702" s="100"/>
      <c r="G702" s="101" t="s">
        <v>1030</v>
      </c>
      <c r="H702" s="100"/>
      <c r="I702" s="167"/>
      <c r="J702" s="167"/>
      <c r="K702" s="167">
        <f t="shared" si="112"/>
        <v>0</v>
      </c>
      <c r="L702" s="111">
        <v>0</v>
      </c>
      <c r="M702" s="112">
        <v>0</v>
      </c>
      <c r="N702" s="113">
        <f t="shared" si="113"/>
        <v>0</v>
      </c>
      <c r="O702" s="114" t="str">
        <f t="shared" si="114"/>
        <v>---</v>
      </c>
      <c r="P702" s="130">
        <v>0</v>
      </c>
      <c r="Q702" s="138">
        <v>0</v>
      </c>
      <c r="R702" s="138"/>
      <c r="S702" s="112">
        <f t="shared" si="108"/>
        <v>0</v>
      </c>
      <c r="T702" s="144">
        <v>0</v>
      </c>
      <c r="U702" s="402">
        <v>44551</v>
      </c>
      <c r="V702" s="112">
        <f>Q702-T702</f>
        <v>0</v>
      </c>
      <c r="W702" s="112">
        <v>0</v>
      </c>
      <c r="X702" s="112">
        <f>T702-W702</f>
        <v>0</v>
      </c>
      <c r="AC702" s="181"/>
      <c r="AD702" s="181"/>
      <c r="AE702" s="181"/>
      <c r="AH702" s="181"/>
      <c r="AI702" s="181"/>
    </row>
    <row r="703" spans="1:35" ht="11.25" customHeight="1" x14ac:dyDescent="0.25">
      <c r="A703" s="181" t="s">
        <v>1370</v>
      </c>
      <c r="B703" s="181" t="s">
        <v>115</v>
      </c>
      <c r="C703" s="181" t="s">
        <v>1370</v>
      </c>
      <c r="D703" s="327"/>
      <c r="E703" s="100"/>
      <c r="F703" s="100"/>
      <c r="G703" s="101" t="s">
        <v>1031</v>
      </c>
      <c r="H703" s="100"/>
      <c r="I703" s="167"/>
      <c r="J703" s="167"/>
      <c r="K703" s="167">
        <f t="shared" si="112"/>
        <v>0</v>
      </c>
      <c r="L703" s="111">
        <v>0</v>
      </c>
      <c r="M703" s="112">
        <v>2000</v>
      </c>
      <c r="N703" s="113">
        <f t="shared" si="113"/>
        <v>2000</v>
      </c>
      <c r="O703" s="114">
        <f t="shared" si="114"/>
        <v>0</v>
      </c>
      <c r="P703" s="130">
        <v>2000</v>
      </c>
      <c r="Q703" s="138">
        <v>2000</v>
      </c>
      <c r="R703" s="138"/>
      <c r="S703" s="112">
        <f t="shared" si="108"/>
        <v>0</v>
      </c>
      <c r="T703" s="144">
        <v>2000</v>
      </c>
      <c r="U703" s="402">
        <v>44551</v>
      </c>
      <c r="V703" s="112">
        <f>Q703-T703</f>
        <v>0</v>
      </c>
      <c r="W703" s="112">
        <v>2000</v>
      </c>
      <c r="X703" s="112">
        <f>T703-W703</f>
        <v>0</v>
      </c>
      <c r="AC703" s="181"/>
      <c r="AD703" s="181"/>
      <c r="AE703" s="181"/>
      <c r="AH703" s="181"/>
      <c r="AI703" s="181"/>
    </row>
    <row r="704" spans="1:35" ht="11.25" customHeight="1" x14ac:dyDescent="0.25">
      <c r="A704" s="181" t="s">
        <v>1370</v>
      </c>
      <c r="B704" s="181" t="s">
        <v>115</v>
      </c>
      <c r="C704" s="181" t="s">
        <v>1370</v>
      </c>
      <c r="D704" s="327"/>
      <c r="E704" s="100"/>
      <c r="F704" s="100"/>
      <c r="G704" s="101" t="s">
        <v>1032</v>
      </c>
      <c r="H704" s="100"/>
      <c r="I704" s="168"/>
      <c r="J704" s="168"/>
      <c r="K704" s="168">
        <f t="shared" si="112"/>
        <v>0</v>
      </c>
      <c r="L704" s="117">
        <v>0</v>
      </c>
      <c r="M704" s="262">
        <v>700</v>
      </c>
      <c r="N704" s="259">
        <f t="shared" si="113"/>
        <v>700</v>
      </c>
      <c r="O704" s="260">
        <f t="shared" si="114"/>
        <v>0</v>
      </c>
      <c r="P704" s="360">
        <v>700</v>
      </c>
      <c r="Q704" s="373">
        <v>700</v>
      </c>
      <c r="R704" s="138"/>
      <c r="S704" s="116">
        <f>P704-Q704</f>
        <v>0</v>
      </c>
      <c r="T704" s="384">
        <v>700</v>
      </c>
      <c r="U704" s="402">
        <v>44551</v>
      </c>
      <c r="V704" s="112">
        <f>Q704-T704</f>
        <v>0</v>
      </c>
      <c r="W704" s="116">
        <v>700</v>
      </c>
      <c r="X704" s="233">
        <f>T704-W704</f>
        <v>0</v>
      </c>
      <c r="AC704" s="181"/>
      <c r="AD704" s="181"/>
    </row>
    <row r="705" spans="1:36" ht="11.25" customHeight="1" x14ac:dyDescent="0.25">
      <c r="A705" s="181" t="s">
        <v>1370</v>
      </c>
      <c r="B705" s="181" t="s">
        <v>115</v>
      </c>
      <c r="C705" s="181" t="s">
        <v>1371</v>
      </c>
      <c r="D705" s="327"/>
      <c r="E705" s="100"/>
      <c r="F705" s="100"/>
      <c r="G705" s="101" t="s">
        <v>1306</v>
      </c>
      <c r="H705" s="100"/>
      <c r="I705" s="170"/>
      <c r="J705" s="170"/>
      <c r="K705" s="170"/>
      <c r="L705" s="123">
        <v>266634</v>
      </c>
      <c r="M705" s="116">
        <f>SUM(M682:M704)</f>
        <v>64284</v>
      </c>
      <c r="N705" s="259"/>
      <c r="O705" s="260"/>
      <c r="P705" s="360">
        <f>SUM(P682:P704)</f>
        <v>63623</v>
      </c>
      <c r="Q705" s="373">
        <f t="shared" ref="Q705:V705" si="115">SUM(Q682:Q704)</f>
        <v>63623</v>
      </c>
      <c r="R705" s="138"/>
      <c r="S705" s="116">
        <f t="shared" si="115"/>
        <v>0</v>
      </c>
      <c r="T705" s="384">
        <f t="shared" si="115"/>
        <v>63623</v>
      </c>
      <c r="U705" s="402">
        <v>44551</v>
      </c>
      <c r="V705" s="116">
        <f t="shared" si="115"/>
        <v>0</v>
      </c>
      <c r="W705" s="116">
        <f>SUM(W682:W704)</f>
        <v>63623</v>
      </c>
      <c r="X705" s="116">
        <f>SUM(X670:X704)</f>
        <v>-52504</v>
      </c>
    </row>
    <row r="706" spans="1:36" ht="11.25" customHeight="1" x14ac:dyDescent="0.25">
      <c r="A706" s="181" t="s">
        <v>1394</v>
      </c>
      <c r="B706" s="181" t="s">
        <v>115</v>
      </c>
      <c r="C706" s="181" t="s">
        <v>1371</v>
      </c>
      <c r="D706" s="327"/>
      <c r="E706" s="100"/>
      <c r="F706" s="100" t="s">
        <v>1009</v>
      </c>
      <c r="G706" s="100"/>
      <c r="H706" s="100"/>
      <c r="I706" s="335">
        <v>241572</v>
      </c>
      <c r="J706" s="336">
        <v>251449</v>
      </c>
      <c r="K706" s="336">
        <v>267258.68</v>
      </c>
      <c r="L706" s="331">
        <f>L705+SUM(L671:L681)</f>
        <v>266634.01</v>
      </c>
      <c r="M706" s="332">
        <f>M705+SUM(M672:M681)</f>
        <v>266634</v>
      </c>
      <c r="N706" s="333">
        <f t="shared" si="113"/>
        <v>-1.0000000009313226E-2</v>
      </c>
      <c r="O706" s="334">
        <f t="shared" si="114"/>
        <v>1.0000000375045943</v>
      </c>
      <c r="P706" s="357">
        <f>P705+SUM(P671:P681)</f>
        <v>275083</v>
      </c>
      <c r="Q706" s="370">
        <f>Q705+SUM(Q671:Q681)</f>
        <v>275083</v>
      </c>
      <c r="R706" s="138"/>
      <c r="S706" s="332">
        <f>P706-Q706</f>
        <v>0</v>
      </c>
      <c r="T706" s="383">
        <f>T705+SUM(T671:T681)</f>
        <v>287434</v>
      </c>
      <c r="U706" s="402">
        <v>44562</v>
      </c>
      <c r="V706" s="332">
        <f>Q706-T706</f>
        <v>-12351</v>
      </c>
      <c r="W706" s="332">
        <f>SUM(W671:W681)</f>
        <v>211460</v>
      </c>
      <c r="X706" s="332">
        <f>T706-W706</f>
        <v>75974</v>
      </c>
    </row>
    <row r="707" spans="1:36" ht="11.25" customHeight="1" x14ac:dyDescent="0.25">
      <c r="A707" s="181" t="s">
        <v>1370</v>
      </c>
      <c r="B707" s="181" t="s">
        <v>1370</v>
      </c>
      <c r="C707" s="181" t="s">
        <v>1371</v>
      </c>
      <c r="D707" s="327"/>
      <c r="E707" s="416" t="s">
        <v>1033</v>
      </c>
      <c r="F707" s="100"/>
      <c r="G707" s="100"/>
      <c r="H707" s="100"/>
      <c r="I707" s="165">
        <f>SUM(I706:I706)</f>
        <v>241572</v>
      </c>
      <c r="J707" s="171">
        <f>SUM(J706:J706)</f>
        <v>251449</v>
      </c>
      <c r="K707" s="171">
        <f>SUM(K706:K706)</f>
        <v>267258.68</v>
      </c>
      <c r="L707" s="106">
        <f>SUM(L672:L705)</f>
        <v>266634.01</v>
      </c>
      <c r="M707" s="107">
        <f>M706</f>
        <v>266634</v>
      </c>
      <c r="N707" s="257">
        <f>SUM(N672:N704)+N705+N706</f>
        <v>266633.98</v>
      </c>
      <c r="O707" s="258">
        <f t="shared" ref="O707" si="116">IF((M707=0),"---",(L707/M707))</f>
        <v>1.0000000375045943</v>
      </c>
      <c r="P707" s="356">
        <f>P706</f>
        <v>275083</v>
      </c>
      <c r="Q707" s="369">
        <f>Q706</f>
        <v>275083</v>
      </c>
      <c r="R707" s="138"/>
      <c r="S707" s="107">
        <f>P707-Q707</f>
        <v>0</v>
      </c>
      <c r="T707" s="382">
        <f>T706</f>
        <v>287434</v>
      </c>
      <c r="U707" s="402">
        <v>44562</v>
      </c>
      <c r="V707" s="107">
        <f>Q707-T707</f>
        <v>-12351</v>
      </c>
      <c r="W707" s="107">
        <f>W705+W706</f>
        <v>275083</v>
      </c>
      <c r="X707" s="107">
        <f>T707-W707</f>
        <v>12351</v>
      </c>
      <c r="AJ707" s="181"/>
    </row>
    <row r="708" spans="1:36" ht="11.25" customHeight="1" x14ac:dyDescent="0.25">
      <c r="A708" s="181" t="s">
        <v>1370</v>
      </c>
      <c r="B708" s="181" t="s">
        <v>1370</v>
      </c>
      <c r="C708" s="181" t="s">
        <v>1420</v>
      </c>
      <c r="D708" s="327"/>
      <c r="E708" s="100"/>
      <c r="F708" s="100"/>
      <c r="G708" s="100"/>
      <c r="H708" s="100"/>
      <c r="I708" s="167"/>
      <c r="J708" s="167"/>
      <c r="K708" s="167"/>
      <c r="L708" s="111"/>
      <c r="M708" s="112"/>
      <c r="N708" s="113"/>
      <c r="O708" s="114"/>
      <c r="P708" s="112"/>
      <c r="Q708" s="112"/>
      <c r="R708" s="112"/>
      <c r="S708" s="112"/>
      <c r="T708" s="112"/>
      <c r="U708" s="102"/>
      <c r="V708" s="112"/>
      <c r="W708" s="112"/>
      <c r="X708" s="112"/>
      <c r="AJ708" s="181"/>
    </row>
    <row r="709" spans="1:36" ht="11.25" customHeight="1" x14ac:dyDescent="0.25">
      <c r="A709" s="181" t="s">
        <v>1370</v>
      </c>
      <c r="B709" s="181" t="s">
        <v>1370</v>
      </c>
      <c r="C709" s="181" t="s">
        <v>1370</v>
      </c>
      <c r="D709" s="327"/>
      <c r="E709" s="100" t="s">
        <v>1034</v>
      </c>
      <c r="F709" s="100"/>
      <c r="G709" s="100"/>
      <c r="H709" s="100"/>
      <c r="I709" s="167"/>
      <c r="J709" s="167"/>
      <c r="K709" s="167"/>
      <c r="L709" s="111"/>
      <c r="M709" s="112"/>
      <c r="N709" s="113"/>
      <c r="O709" s="114"/>
      <c r="P709" s="130"/>
      <c r="Q709" s="138"/>
      <c r="R709" s="138"/>
      <c r="S709" s="112"/>
      <c r="T709" s="144"/>
      <c r="U709" s="397"/>
      <c r="V709" s="112"/>
      <c r="W709" s="112"/>
      <c r="X709" s="112"/>
      <c r="AJ709" s="181"/>
    </row>
    <row r="710" spans="1:36" ht="11.25" customHeight="1" x14ac:dyDescent="0.25">
      <c r="A710" s="181" t="s">
        <v>1370</v>
      </c>
      <c r="B710" s="181" t="s">
        <v>1369</v>
      </c>
      <c r="C710" s="181" t="s">
        <v>1370</v>
      </c>
      <c r="D710" s="327"/>
      <c r="E710" s="100"/>
      <c r="F710" s="100" t="s">
        <v>1035</v>
      </c>
      <c r="G710" s="100"/>
      <c r="H710" s="100"/>
      <c r="I710" s="167"/>
      <c r="J710" s="167"/>
      <c r="K710" s="167"/>
      <c r="L710" s="111"/>
      <c r="M710" s="112"/>
      <c r="N710" s="113"/>
      <c r="O710" s="114"/>
      <c r="P710" s="130"/>
      <c r="Q710" s="138"/>
      <c r="R710" s="138"/>
      <c r="S710" s="112"/>
      <c r="T710" s="144"/>
      <c r="U710" s="397"/>
      <c r="V710" s="112"/>
      <c r="W710" s="112"/>
      <c r="X710" s="112"/>
      <c r="AJ710" s="181"/>
    </row>
    <row r="711" spans="1:36" ht="11.25" customHeight="1" x14ac:dyDescent="0.25">
      <c r="A711" s="181" t="s">
        <v>1370</v>
      </c>
      <c r="B711" s="181" t="s">
        <v>1369</v>
      </c>
      <c r="C711" s="181" t="s">
        <v>1370</v>
      </c>
      <c r="D711" s="327"/>
      <c r="E711" s="100"/>
      <c r="F711" s="100"/>
      <c r="G711" s="101" t="s">
        <v>1036</v>
      </c>
      <c r="H711" s="100"/>
      <c r="I711" s="170">
        <v>4055.96</v>
      </c>
      <c r="J711" s="170">
        <v>3061.48</v>
      </c>
      <c r="K711" s="170">
        <v>1925.87</v>
      </c>
      <c r="L711" s="123">
        <v>79.849999999999994</v>
      </c>
      <c r="M711" s="116">
        <v>4533</v>
      </c>
      <c r="N711" s="259">
        <f t="shared" si="113"/>
        <v>4453.1499999999996</v>
      </c>
      <c r="O711" s="260">
        <f t="shared" si="114"/>
        <v>1.7615265828369732E-2</v>
      </c>
      <c r="P711" s="360">
        <v>4533</v>
      </c>
      <c r="Q711" s="373">
        <v>4533</v>
      </c>
      <c r="R711" s="138"/>
      <c r="S711" s="116">
        <f>P711-Q711</f>
        <v>0</v>
      </c>
      <c r="T711" s="384">
        <v>4533</v>
      </c>
      <c r="U711" s="402">
        <v>44509</v>
      </c>
      <c r="V711" s="116">
        <f>Q711-T711</f>
        <v>0</v>
      </c>
      <c r="W711" s="116">
        <v>4533</v>
      </c>
      <c r="X711" s="116">
        <f>T711-W711</f>
        <v>0</v>
      </c>
    </row>
    <row r="712" spans="1:36" ht="11.25" customHeight="1" x14ac:dyDescent="0.25">
      <c r="A712" s="181" t="s">
        <v>1394</v>
      </c>
      <c r="B712" s="181" t="s">
        <v>1369</v>
      </c>
      <c r="C712" s="181" t="s">
        <v>1371</v>
      </c>
      <c r="D712" s="327"/>
      <c r="E712" s="100"/>
      <c r="F712" s="100" t="s">
        <v>1037</v>
      </c>
      <c r="G712" s="100"/>
      <c r="H712" s="100"/>
      <c r="I712" s="335">
        <f>SUM(I710:I711)</f>
        <v>4055.96</v>
      </c>
      <c r="J712" s="336">
        <f>SUM(J710:J711)</f>
        <v>3061.48</v>
      </c>
      <c r="K712" s="336">
        <f>SUM(K710:K711)</f>
        <v>1925.87</v>
      </c>
      <c r="L712" s="331">
        <f>SUM(L710:L711)</f>
        <v>79.849999999999994</v>
      </c>
      <c r="M712" s="332">
        <f>SUM(M710:M711)</f>
        <v>4533</v>
      </c>
      <c r="N712" s="333">
        <f t="shared" si="113"/>
        <v>4453.1499999999996</v>
      </c>
      <c r="O712" s="334">
        <f t="shared" si="114"/>
        <v>1.7615265828369732E-2</v>
      </c>
      <c r="P712" s="357">
        <f>SUM(P710:P711)</f>
        <v>4533</v>
      </c>
      <c r="Q712" s="370">
        <f>SUM(Q710:Q711)</f>
        <v>4533</v>
      </c>
      <c r="R712" s="138"/>
      <c r="S712" s="332">
        <f>P712-Q712</f>
        <v>0</v>
      </c>
      <c r="T712" s="383">
        <f>SUM(T710:T711)</f>
        <v>4533</v>
      </c>
      <c r="U712" s="402">
        <v>44509</v>
      </c>
      <c r="V712" s="332">
        <f>Q712-T712</f>
        <v>0</v>
      </c>
      <c r="W712" s="332">
        <f>SUM(W710:W711)</f>
        <v>4533</v>
      </c>
      <c r="X712" s="332">
        <f>T712-W712</f>
        <v>0</v>
      </c>
    </row>
    <row r="713" spans="1:36" ht="11.25" customHeight="1" x14ac:dyDescent="0.25">
      <c r="A713" s="181" t="s">
        <v>1370</v>
      </c>
      <c r="B713" s="181" t="s">
        <v>1370</v>
      </c>
      <c r="C713" s="181" t="s">
        <v>1371</v>
      </c>
      <c r="D713" s="327"/>
      <c r="E713" s="416" t="s">
        <v>1038</v>
      </c>
      <c r="F713" s="100"/>
      <c r="G713" s="100"/>
      <c r="H713" s="100"/>
      <c r="I713" s="165">
        <f>SUM(I712)</f>
        <v>4055.96</v>
      </c>
      <c r="J713" s="171">
        <f>SUM(J712)</f>
        <v>3061.48</v>
      </c>
      <c r="K713" s="171">
        <f>SUM(K712)</f>
        <v>1925.87</v>
      </c>
      <c r="L713" s="106">
        <f>SUM(L712)</f>
        <v>79.849999999999994</v>
      </c>
      <c r="M713" s="107">
        <f>SUM(M712)</f>
        <v>4533</v>
      </c>
      <c r="N713" s="257">
        <f t="shared" si="113"/>
        <v>4453.1499999999996</v>
      </c>
      <c r="O713" s="258">
        <f t="shared" si="114"/>
        <v>1.7615265828369732E-2</v>
      </c>
      <c r="P713" s="356">
        <f>SUM(P712)</f>
        <v>4533</v>
      </c>
      <c r="Q713" s="369">
        <f>SUM(Q712)</f>
        <v>4533</v>
      </c>
      <c r="R713" s="138"/>
      <c r="S713" s="107">
        <f>P713-Q713</f>
        <v>0</v>
      </c>
      <c r="T713" s="382">
        <f>SUM(T712)</f>
        <v>4533</v>
      </c>
      <c r="U713" s="402">
        <v>44509</v>
      </c>
      <c r="V713" s="107">
        <f>Q713-T713</f>
        <v>0</v>
      </c>
      <c r="W713" s="107">
        <f>SUM(W712)</f>
        <v>4533</v>
      </c>
      <c r="X713" s="107">
        <f>T713-W713</f>
        <v>0</v>
      </c>
    </row>
    <row r="714" spans="1:36" ht="11.25" customHeight="1" x14ac:dyDescent="0.25">
      <c r="A714" s="181" t="s">
        <v>1370</v>
      </c>
      <c r="B714" s="181" t="s">
        <v>1370</v>
      </c>
      <c r="C714" s="181" t="s">
        <v>1420</v>
      </c>
      <c r="D714" s="327"/>
      <c r="E714" s="100"/>
      <c r="F714" s="100"/>
      <c r="G714" s="100"/>
      <c r="H714" s="100"/>
      <c r="I714" s="167"/>
      <c r="J714" s="167"/>
      <c r="K714" s="167"/>
      <c r="L714" s="111"/>
      <c r="M714" s="112"/>
      <c r="N714" s="113"/>
      <c r="O714" s="114"/>
      <c r="P714" s="112"/>
      <c r="Q714" s="112"/>
      <c r="R714" s="112"/>
      <c r="S714" s="112"/>
      <c r="T714" s="112"/>
      <c r="U714" s="104"/>
      <c r="V714" s="112"/>
      <c r="W714" s="112"/>
      <c r="X714" s="112"/>
    </row>
    <row r="715" spans="1:36" ht="11.25" customHeight="1" x14ac:dyDescent="0.25">
      <c r="A715" s="181" t="s">
        <v>1370</v>
      </c>
      <c r="B715" s="181" t="s">
        <v>1370</v>
      </c>
      <c r="C715" s="181" t="s">
        <v>1370</v>
      </c>
      <c r="D715" s="327"/>
      <c r="E715" s="100" t="s">
        <v>1039</v>
      </c>
      <c r="F715" s="100"/>
      <c r="G715" s="100"/>
      <c r="H715" s="100"/>
      <c r="I715" s="167"/>
      <c r="J715" s="167"/>
      <c r="K715" s="167"/>
      <c r="L715" s="111"/>
      <c r="M715" s="112"/>
      <c r="N715" s="113"/>
      <c r="O715" s="114"/>
      <c r="P715" s="130"/>
      <c r="Q715" s="138"/>
      <c r="R715" s="138"/>
      <c r="S715" s="112"/>
      <c r="T715" s="392"/>
      <c r="U715" s="402">
        <v>44530</v>
      </c>
      <c r="V715" s="112"/>
      <c r="W715" s="112"/>
      <c r="X715" s="112"/>
    </row>
    <row r="716" spans="1:36" ht="11.25" customHeight="1" x14ac:dyDescent="0.25">
      <c r="A716" s="181" t="s">
        <v>1370</v>
      </c>
      <c r="B716" s="181" t="s">
        <v>1369</v>
      </c>
      <c r="C716" s="181" t="s">
        <v>1370</v>
      </c>
      <c r="D716" s="327"/>
      <c r="E716" s="100"/>
      <c r="F716" s="100" t="s">
        <v>1040</v>
      </c>
      <c r="G716" s="100"/>
      <c r="H716" s="100"/>
      <c r="I716" s="167"/>
      <c r="J716" s="167"/>
      <c r="K716" s="167"/>
      <c r="L716" s="111"/>
      <c r="M716" s="112"/>
      <c r="N716" s="113"/>
      <c r="O716" s="114"/>
      <c r="P716" s="130"/>
      <c r="Q716" s="138"/>
      <c r="R716" s="138"/>
      <c r="S716" s="112"/>
      <c r="T716" s="392"/>
      <c r="U716" s="402">
        <v>44530</v>
      </c>
      <c r="V716" s="112"/>
      <c r="W716" s="112"/>
      <c r="X716" s="112"/>
    </row>
    <row r="717" spans="1:36" ht="11.25" customHeight="1" x14ac:dyDescent="0.25">
      <c r="A717" s="181" t="s">
        <v>1370</v>
      </c>
      <c r="B717" s="181" t="s">
        <v>1369</v>
      </c>
      <c r="C717" s="181" t="s">
        <v>1370</v>
      </c>
      <c r="D717" s="327"/>
      <c r="E717" s="100"/>
      <c r="F717" s="100"/>
      <c r="G717" s="101" t="s">
        <v>1041</v>
      </c>
      <c r="H717" s="100"/>
      <c r="I717" s="168"/>
      <c r="J717" s="168"/>
      <c r="K717" s="168">
        <v>0</v>
      </c>
      <c r="L717" s="115">
        <v>0</v>
      </c>
      <c r="M717" s="112">
        <v>0</v>
      </c>
      <c r="N717" s="113">
        <f t="shared" si="113"/>
        <v>0</v>
      </c>
      <c r="O717" s="114" t="str">
        <f t="shared" si="114"/>
        <v>---</v>
      </c>
      <c r="P717" s="355">
        <v>0</v>
      </c>
      <c r="Q717" s="368">
        <v>0</v>
      </c>
      <c r="R717" s="368"/>
      <c r="S717" s="112">
        <f>P717-Q717</f>
        <v>0</v>
      </c>
      <c r="T717" s="392">
        <v>0</v>
      </c>
      <c r="U717" s="402">
        <v>44530</v>
      </c>
      <c r="V717" s="112">
        <f>Q717-T717</f>
        <v>0</v>
      </c>
      <c r="W717" s="233">
        <v>0</v>
      </c>
      <c r="X717" s="233">
        <f>T717-W717</f>
        <v>0</v>
      </c>
    </row>
    <row r="718" spans="1:36" ht="11.25" customHeight="1" x14ac:dyDescent="0.25">
      <c r="A718" s="181" t="s">
        <v>1370</v>
      </c>
      <c r="B718" s="181" t="s">
        <v>1369</v>
      </c>
      <c r="C718" s="181" t="s">
        <v>1370</v>
      </c>
      <c r="D718" s="327"/>
      <c r="E718" s="100"/>
      <c r="F718" s="100"/>
      <c r="G718" s="101" t="s">
        <v>1042</v>
      </c>
      <c r="H718" s="100"/>
      <c r="I718" s="168"/>
      <c r="J718" s="168"/>
      <c r="K718" s="168">
        <v>0</v>
      </c>
      <c r="L718" s="115">
        <v>0</v>
      </c>
      <c r="M718" s="112">
        <v>0</v>
      </c>
      <c r="N718" s="113">
        <f t="shared" si="113"/>
        <v>0</v>
      </c>
      <c r="O718" s="114" t="str">
        <f t="shared" si="114"/>
        <v>---</v>
      </c>
      <c r="P718" s="355">
        <v>0</v>
      </c>
      <c r="Q718" s="368">
        <v>0</v>
      </c>
      <c r="R718" s="368"/>
      <c r="S718" s="112">
        <f t="shared" ref="S718:S728" si="117">P718-Q718</f>
        <v>0</v>
      </c>
      <c r="T718" s="392">
        <v>0</v>
      </c>
      <c r="U718" s="402">
        <v>44530</v>
      </c>
      <c r="V718" s="112">
        <f>Q718-T718</f>
        <v>0</v>
      </c>
      <c r="W718" s="233">
        <v>0</v>
      </c>
      <c r="X718" s="233">
        <f>T718-W718</f>
        <v>0</v>
      </c>
    </row>
    <row r="719" spans="1:36" ht="11.25" customHeight="1" x14ac:dyDescent="0.25">
      <c r="A719" s="181" t="s">
        <v>1370</v>
      </c>
      <c r="B719" s="181" t="s">
        <v>1369</v>
      </c>
      <c r="C719" s="181" t="s">
        <v>1370</v>
      </c>
      <c r="D719" s="327"/>
      <c r="E719" s="100"/>
      <c r="F719" s="100"/>
      <c r="G719" s="101" t="s">
        <v>1043</v>
      </c>
      <c r="H719" s="100"/>
      <c r="I719" s="168"/>
      <c r="J719" s="168"/>
      <c r="K719" s="168">
        <v>0</v>
      </c>
      <c r="L719" s="115">
        <v>0</v>
      </c>
      <c r="M719" s="112">
        <v>0</v>
      </c>
      <c r="N719" s="113">
        <f t="shared" si="113"/>
        <v>0</v>
      </c>
      <c r="O719" s="114" t="str">
        <f t="shared" si="114"/>
        <v>---</v>
      </c>
      <c r="P719" s="355">
        <v>0</v>
      </c>
      <c r="Q719" s="368">
        <v>0</v>
      </c>
      <c r="R719" s="368"/>
      <c r="S719" s="112">
        <f t="shared" si="117"/>
        <v>0</v>
      </c>
      <c r="T719" s="392">
        <v>0</v>
      </c>
      <c r="U719" s="402">
        <v>44530</v>
      </c>
      <c r="V719" s="112">
        <f>Q719-T719</f>
        <v>0</v>
      </c>
      <c r="W719" s="233">
        <v>0</v>
      </c>
      <c r="X719" s="233">
        <f>T719-W719</f>
        <v>0</v>
      </c>
    </row>
    <row r="720" spans="1:36" ht="11.25" customHeight="1" x14ac:dyDescent="0.25">
      <c r="A720" s="181" t="s">
        <v>1370</v>
      </c>
      <c r="B720" s="181" t="s">
        <v>1369</v>
      </c>
      <c r="C720" s="181" t="s">
        <v>1370</v>
      </c>
      <c r="D720" s="327"/>
      <c r="E720" s="100"/>
      <c r="F720" s="100"/>
      <c r="G720" s="101" t="s">
        <v>1044</v>
      </c>
      <c r="H720" s="100"/>
      <c r="I720" s="168"/>
      <c r="J720" s="168"/>
      <c r="K720" s="168">
        <v>0</v>
      </c>
      <c r="L720" s="115">
        <v>0</v>
      </c>
      <c r="M720" s="112">
        <v>0</v>
      </c>
      <c r="N720" s="113">
        <f t="shared" si="113"/>
        <v>0</v>
      </c>
      <c r="O720" s="114" t="str">
        <f t="shared" si="114"/>
        <v>---</v>
      </c>
      <c r="P720" s="355">
        <v>0</v>
      </c>
      <c r="Q720" s="368">
        <v>0</v>
      </c>
      <c r="R720" s="368"/>
      <c r="S720" s="112">
        <f t="shared" si="117"/>
        <v>0</v>
      </c>
      <c r="T720" s="392">
        <v>0</v>
      </c>
      <c r="U720" s="402">
        <v>44530</v>
      </c>
      <c r="V720" s="112">
        <f>Q720-T720</f>
        <v>0</v>
      </c>
      <c r="W720" s="233">
        <v>0</v>
      </c>
      <c r="X720" s="233">
        <f>T720-W720</f>
        <v>0</v>
      </c>
    </row>
    <row r="721" spans="1:24" ht="11.25" customHeight="1" x14ac:dyDescent="0.25">
      <c r="A721" s="181" t="s">
        <v>1370</v>
      </c>
      <c r="B721" s="181" t="s">
        <v>1369</v>
      </c>
      <c r="C721" s="181" t="s">
        <v>1370</v>
      </c>
      <c r="D721" s="327"/>
      <c r="E721" s="100"/>
      <c r="F721" s="100"/>
      <c r="G721" s="297" t="s">
        <v>694</v>
      </c>
      <c r="H721" s="296"/>
      <c r="I721" s="295"/>
      <c r="J721" s="295"/>
      <c r="K721" s="167"/>
      <c r="L721" s="115"/>
      <c r="M721" s="233"/>
      <c r="N721" s="113"/>
      <c r="O721" s="114"/>
      <c r="P721" s="355">
        <v>0</v>
      </c>
      <c r="Q721" s="368">
        <v>0</v>
      </c>
      <c r="R721" s="368"/>
      <c r="S721" s="112">
        <f t="shared" ref="S721:S725" si="118">P721-Q721</f>
        <v>0</v>
      </c>
      <c r="T721" s="381">
        <v>0</v>
      </c>
      <c r="U721" s="402">
        <v>44530</v>
      </c>
      <c r="V721" s="112">
        <f>Q721-T721</f>
        <v>0</v>
      </c>
      <c r="W721" s="233">
        <v>0</v>
      </c>
      <c r="X721" s="233">
        <f>T721-W721</f>
        <v>0</v>
      </c>
    </row>
    <row r="722" spans="1:24" ht="11.25" customHeight="1" x14ac:dyDescent="0.25">
      <c r="A722" s="181" t="s">
        <v>1370</v>
      </c>
      <c r="B722" s="181" t="s">
        <v>1369</v>
      </c>
      <c r="C722" s="181" t="s">
        <v>1370</v>
      </c>
      <c r="D722" s="327"/>
      <c r="E722" s="100"/>
      <c r="F722" s="100"/>
      <c r="G722" s="297" t="s">
        <v>695</v>
      </c>
      <c r="H722" s="296"/>
      <c r="I722" s="295"/>
      <c r="J722" s="295"/>
      <c r="K722" s="167"/>
      <c r="L722" s="115"/>
      <c r="M722" s="233"/>
      <c r="N722" s="113"/>
      <c r="O722" s="114"/>
      <c r="P722" s="355">
        <v>0</v>
      </c>
      <c r="Q722" s="368">
        <v>0</v>
      </c>
      <c r="R722" s="368"/>
      <c r="S722" s="112">
        <f t="shared" si="118"/>
        <v>0</v>
      </c>
      <c r="T722" s="381">
        <v>0</v>
      </c>
      <c r="U722" s="402">
        <v>44530</v>
      </c>
      <c r="V722" s="112">
        <f>Q722-T722</f>
        <v>0</v>
      </c>
      <c r="W722" s="233">
        <v>0</v>
      </c>
      <c r="X722" s="233">
        <f>T722-W722</f>
        <v>0</v>
      </c>
    </row>
    <row r="723" spans="1:24" ht="11.25" customHeight="1" x14ac:dyDescent="0.25">
      <c r="A723" s="181" t="s">
        <v>1370</v>
      </c>
      <c r="B723" s="181" t="s">
        <v>1369</v>
      </c>
      <c r="C723" s="181" t="s">
        <v>1370</v>
      </c>
      <c r="D723" s="327"/>
      <c r="E723" s="100"/>
      <c r="F723" s="100"/>
      <c r="G723" s="297" t="s">
        <v>696</v>
      </c>
      <c r="H723" s="296"/>
      <c r="I723" s="295"/>
      <c r="J723" s="295"/>
      <c r="K723" s="167"/>
      <c r="L723" s="115"/>
      <c r="M723" s="233"/>
      <c r="N723" s="113"/>
      <c r="O723" s="114"/>
      <c r="P723" s="355">
        <v>0</v>
      </c>
      <c r="Q723" s="368">
        <v>0</v>
      </c>
      <c r="R723" s="368"/>
      <c r="S723" s="112">
        <f t="shared" si="118"/>
        <v>0</v>
      </c>
      <c r="T723" s="381">
        <v>0</v>
      </c>
      <c r="U723" s="402">
        <v>44530</v>
      </c>
      <c r="V723" s="112">
        <f>Q723-T723</f>
        <v>0</v>
      </c>
      <c r="W723" s="233">
        <v>0</v>
      </c>
      <c r="X723" s="233">
        <f>T723-W723</f>
        <v>0</v>
      </c>
    </row>
    <row r="724" spans="1:24" ht="11.25" customHeight="1" x14ac:dyDescent="0.25">
      <c r="A724" s="181" t="s">
        <v>1370</v>
      </c>
      <c r="B724" s="181" t="s">
        <v>1369</v>
      </c>
      <c r="C724" s="181" t="s">
        <v>1370</v>
      </c>
      <c r="D724" s="327"/>
      <c r="E724" s="100"/>
      <c r="F724" s="100"/>
      <c r="G724" s="297" t="s">
        <v>1133</v>
      </c>
      <c r="H724" s="296"/>
      <c r="I724" s="295"/>
      <c r="J724" s="295"/>
      <c r="K724" s="167"/>
      <c r="L724" s="115"/>
      <c r="M724" s="233"/>
      <c r="N724" s="113"/>
      <c r="O724" s="114"/>
      <c r="P724" s="355">
        <f>('Formula variables'!$D$8)*(SUM(P717:P720))</f>
        <v>0</v>
      </c>
      <c r="Q724" s="368">
        <f>('Formula variables'!$D$8)*(SUM(Q717:Q720))</f>
        <v>0</v>
      </c>
      <c r="R724" s="368"/>
      <c r="S724" s="112">
        <f t="shared" si="118"/>
        <v>0</v>
      </c>
      <c r="T724" s="392">
        <f>('Formula variables'!$D$8)*(SUM(T717:T720))</f>
        <v>0</v>
      </c>
      <c r="U724" s="402">
        <v>44530</v>
      </c>
      <c r="V724" s="112">
        <f>Q724-T724</f>
        <v>0</v>
      </c>
      <c r="W724" s="233">
        <v>0</v>
      </c>
      <c r="X724" s="233">
        <f>T724-W724</f>
        <v>0</v>
      </c>
    </row>
    <row r="725" spans="1:24" ht="11.25" customHeight="1" x14ac:dyDescent="0.25">
      <c r="A725" s="181" t="s">
        <v>1370</v>
      </c>
      <c r="B725" s="181" t="s">
        <v>1369</v>
      </c>
      <c r="C725" s="181" t="s">
        <v>1370</v>
      </c>
      <c r="D725" s="327"/>
      <c r="E725" s="100"/>
      <c r="F725" s="100"/>
      <c r="G725" s="297" t="s">
        <v>697</v>
      </c>
      <c r="H725" s="296"/>
      <c r="I725" s="295"/>
      <c r="J725" s="295"/>
      <c r="K725" s="167"/>
      <c r="L725" s="115"/>
      <c r="M725" s="233"/>
      <c r="N725" s="113"/>
      <c r="O725" s="114"/>
      <c r="P725" s="355">
        <v>0</v>
      </c>
      <c r="Q725" s="368">
        <v>0</v>
      </c>
      <c r="R725" s="368"/>
      <c r="S725" s="112">
        <f t="shared" si="118"/>
        <v>0</v>
      </c>
      <c r="T725" s="392">
        <v>0</v>
      </c>
      <c r="U725" s="402">
        <v>44530</v>
      </c>
      <c r="V725" s="112">
        <f>Q725-T725</f>
        <v>0</v>
      </c>
      <c r="W725" s="233">
        <v>0</v>
      </c>
      <c r="X725" s="233">
        <f>T725-W725</f>
        <v>0</v>
      </c>
    </row>
    <row r="726" spans="1:24" ht="11.25" customHeight="1" x14ac:dyDescent="0.25">
      <c r="A726" s="181" t="s">
        <v>1370</v>
      </c>
      <c r="B726" s="181" t="s">
        <v>1369</v>
      </c>
      <c r="C726" s="181" t="s">
        <v>1370</v>
      </c>
      <c r="D726" s="327"/>
      <c r="E726" s="100"/>
      <c r="F726" s="100"/>
      <c r="G726" s="101" t="s">
        <v>1045</v>
      </c>
      <c r="H726" s="100"/>
      <c r="I726" s="168">
        <v>6611.27</v>
      </c>
      <c r="J726" s="168">
        <v>3922.56</v>
      </c>
      <c r="K726" s="168">
        <v>675</v>
      </c>
      <c r="L726" s="115">
        <v>1440.8</v>
      </c>
      <c r="M726" s="112">
        <v>4000</v>
      </c>
      <c r="N726" s="113">
        <f t="shared" si="113"/>
        <v>2559.1999999999998</v>
      </c>
      <c r="O726" s="114">
        <f t="shared" si="114"/>
        <v>0.36019999999999996</v>
      </c>
      <c r="P726" s="130">
        <v>4000</v>
      </c>
      <c r="Q726" s="138">
        <v>4000</v>
      </c>
      <c r="R726" s="138"/>
      <c r="S726" s="112">
        <f t="shared" si="117"/>
        <v>0</v>
      </c>
      <c r="T726" s="392">
        <v>4000</v>
      </c>
      <c r="U726" s="402">
        <v>44530</v>
      </c>
      <c r="V726" s="112">
        <f>Q726-T726</f>
        <v>0</v>
      </c>
      <c r="W726" s="112">
        <v>4000</v>
      </c>
      <c r="X726" s="233">
        <f>T726-W726</f>
        <v>0</v>
      </c>
    </row>
    <row r="727" spans="1:24" ht="11.25" customHeight="1" x14ac:dyDescent="0.25">
      <c r="A727" s="181" t="s">
        <v>1370</v>
      </c>
      <c r="B727" s="181" t="s">
        <v>1369</v>
      </c>
      <c r="C727" s="181" t="s">
        <v>1370</v>
      </c>
      <c r="D727" s="327"/>
      <c r="E727" s="100"/>
      <c r="F727" s="100"/>
      <c r="G727" s="101" t="s">
        <v>1144</v>
      </c>
      <c r="H727" s="100"/>
      <c r="I727" s="168">
        <v>6626.13</v>
      </c>
      <c r="J727" s="168">
        <v>6292.5</v>
      </c>
      <c r="K727" s="168">
        <v>0</v>
      </c>
      <c r="L727" s="115">
        <v>10741.76</v>
      </c>
      <c r="M727" s="112">
        <v>9500</v>
      </c>
      <c r="N727" s="113">
        <f t="shared" si="113"/>
        <v>-1241.7600000000002</v>
      </c>
      <c r="O727" s="114">
        <f t="shared" si="114"/>
        <v>1.1307115789473685</v>
      </c>
      <c r="P727" s="130">
        <v>9500</v>
      </c>
      <c r="Q727" s="138">
        <v>9500</v>
      </c>
      <c r="R727" s="138"/>
      <c r="S727" s="112">
        <f t="shared" si="117"/>
        <v>0</v>
      </c>
      <c r="T727" s="392">
        <v>9500</v>
      </c>
      <c r="U727" s="402">
        <v>44530</v>
      </c>
      <c r="V727" s="112">
        <f>Q727-T727</f>
        <v>0</v>
      </c>
      <c r="W727" s="112">
        <v>9500</v>
      </c>
      <c r="X727" s="233">
        <f>T727-W727</f>
        <v>0</v>
      </c>
    </row>
    <row r="728" spans="1:24" ht="11.25" customHeight="1" x14ac:dyDescent="0.25">
      <c r="A728" s="181" t="s">
        <v>1370</v>
      </c>
      <c r="B728" s="181" t="s">
        <v>1369</v>
      </c>
      <c r="C728" s="181" t="s">
        <v>1370</v>
      </c>
      <c r="D728" s="327"/>
      <c r="E728" s="100"/>
      <c r="F728" s="100"/>
      <c r="G728" s="101" t="s">
        <v>1046</v>
      </c>
      <c r="H728" s="100"/>
      <c r="I728" s="170"/>
      <c r="J728" s="170"/>
      <c r="K728" s="170">
        <v>0</v>
      </c>
      <c r="L728" s="123">
        <v>1250</v>
      </c>
      <c r="M728" s="116">
        <v>4250</v>
      </c>
      <c r="N728" s="259">
        <f t="shared" si="113"/>
        <v>3000</v>
      </c>
      <c r="O728" s="260">
        <f t="shared" si="114"/>
        <v>0.29411764705882354</v>
      </c>
      <c r="P728" s="360">
        <v>4250</v>
      </c>
      <c r="Q728" s="373">
        <v>4250</v>
      </c>
      <c r="R728" s="138"/>
      <c r="S728" s="116">
        <f t="shared" si="117"/>
        <v>0</v>
      </c>
      <c r="T728" s="384">
        <v>4250</v>
      </c>
      <c r="U728" s="402">
        <v>44530</v>
      </c>
      <c r="V728" s="116">
        <f>Q728-T728</f>
        <v>0</v>
      </c>
      <c r="W728" s="116">
        <v>4250</v>
      </c>
      <c r="X728" s="116">
        <f>T728-W728</f>
        <v>0</v>
      </c>
    </row>
    <row r="729" spans="1:24" ht="11.25" customHeight="1" x14ac:dyDescent="0.25">
      <c r="A729" s="181" t="s">
        <v>1394</v>
      </c>
      <c r="B729" s="181" t="s">
        <v>1369</v>
      </c>
      <c r="C729" s="181" t="s">
        <v>1371</v>
      </c>
      <c r="D729" s="327"/>
      <c r="E729" s="100"/>
      <c r="F729" s="100" t="s">
        <v>1047</v>
      </c>
      <c r="G729" s="100"/>
      <c r="H729" s="100"/>
      <c r="I729" s="335">
        <f>SUM(I716:I728)</f>
        <v>13237.400000000001</v>
      </c>
      <c r="J729" s="336">
        <f>SUM(J716:J728)</f>
        <v>10215.06</v>
      </c>
      <c r="K729" s="336">
        <f>SUM(K716:K728)</f>
        <v>675</v>
      </c>
      <c r="L729" s="331">
        <f>SUM(L716:L728)</f>
        <v>13432.56</v>
      </c>
      <c r="M729" s="332">
        <f>SUM(M716:M728)</f>
        <v>17750</v>
      </c>
      <c r="N729" s="333">
        <f t="shared" si="113"/>
        <v>4317.4400000000005</v>
      </c>
      <c r="O729" s="334">
        <f t="shared" si="114"/>
        <v>0.75676394366197175</v>
      </c>
      <c r="P729" s="357">
        <f>SUM(P715:P728)</f>
        <v>17750</v>
      </c>
      <c r="Q729" s="370">
        <f>SUM(Q715:Q728)</f>
        <v>17750</v>
      </c>
      <c r="R729" s="138"/>
      <c r="S729" s="332">
        <f>P729-Q729</f>
        <v>0</v>
      </c>
      <c r="T729" s="383">
        <f>SUM(T715:T728)</f>
        <v>17750</v>
      </c>
      <c r="U729" s="402">
        <v>44530</v>
      </c>
      <c r="V729" s="332">
        <f>Q729-T729</f>
        <v>0</v>
      </c>
      <c r="W729" s="332">
        <f>SUM(W715:W728)+SUM(W721:W725)</f>
        <v>17750</v>
      </c>
      <c r="X729" s="332">
        <f>T729-W729</f>
        <v>0</v>
      </c>
    </row>
    <row r="730" spans="1:24" ht="11.25" customHeight="1" x14ac:dyDescent="0.25">
      <c r="A730" s="181" t="s">
        <v>1370</v>
      </c>
      <c r="B730" s="181" t="s">
        <v>1370</v>
      </c>
      <c r="C730" s="181" t="s">
        <v>1371</v>
      </c>
      <c r="D730" s="327"/>
      <c r="E730" s="416" t="s">
        <v>1048</v>
      </c>
      <c r="F730" s="100"/>
      <c r="G730" s="100"/>
      <c r="H730" s="100"/>
      <c r="I730" s="165">
        <f>SUM(I729)</f>
        <v>13237.400000000001</v>
      </c>
      <c r="J730" s="171">
        <f>SUM(J729)</f>
        <v>10215.06</v>
      </c>
      <c r="K730" s="171">
        <f>SUM(K729)</f>
        <v>675</v>
      </c>
      <c r="L730" s="106">
        <f>SUM(L729)</f>
        <v>13432.56</v>
      </c>
      <c r="M730" s="107">
        <f>SUM(M729)</f>
        <v>17750</v>
      </c>
      <c r="N730" s="257">
        <f t="shared" si="113"/>
        <v>4317.4400000000005</v>
      </c>
      <c r="O730" s="258">
        <f t="shared" si="114"/>
        <v>0.75676394366197175</v>
      </c>
      <c r="P730" s="356">
        <f>SUM(P729)</f>
        <v>17750</v>
      </c>
      <c r="Q730" s="369">
        <f>SUM(Q729)</f>
        <v>17750</v>
      </c>
      <c r="R730" s="138"/>
      <c r="S730" s="107">
        <f>P730-Q730</f>
        <v>0</v>
      </c>
      <c r="T730" s="382">
        <f>SUM(T729)</f>
        <v>17750</v>
      </c>
      <c r="U730" s="402">
        <v>44530</v>
      </c>
      <c r="V730" s="107">
        <f>Q730-T730</f>
        <v>0</v>
      </c>
      <c r="W730" s="107">
        <f>SUM(W729)</f>
        <v>17750</v>
      </c>
      <c r="X730" s="107">
        <f>T730-W730</f>
        <v>0</v>
      </c>
    </row>
    <row r="731" spans="1:24" ht="11.25" customHeight="1" x14ac:dyDescent="0.25">
      <c r="A731" s="181" t="s">
        <v>1370</v>
      </c>
      <c r="B731" s="181" t="s">
        <v>1370</v>
      </c>
      <c r="C731" s="181" t="s">
        <v>1420</v>
      </c>
      <c r="D731" s="327"/>
      <c r="E731" s="100"/>
      <c r="F731" s="100"/>
      <c r="G731" s="100"/>
      <c r="H731" s="100"/>
      <c r="I731" s="167"/>
      <c r="J731" s="167"/>
      <c r="K731" s="167"/>
      <c r="L731" s="111"/>
      <c r="M731" s="112"/>
      <c r="N731" s="113"/>
      <c r="O731" s="114"/>
      <c r="P731" s="112"/>
      <c r="Q731" s="112"/>
      <c r="R731" s="112"/>
      <c r="S731" s="112"/>
      <c r="T731" s="112"/>
      <c r="U731" s="104"/>
      <c r="V731" s="112"/>
      <c r="W731" s="112"/>
      <c r="X731" s="112"/>
    </row>
    <row r="732" spans="1:24" ht="11.25" customHeight="1" x14ac:dyDescent="0.25">
      <c r="A732" s="181" t="s">
        <v>1370</v>
      </c>
      <c r="B732" s="181" t="s">
        <v>1370</v>
      </c>
      <c r="C732" s="181" t="s">
        <v>1370</v>
      </c>
      <c r="D732" s="327"/>
      <c r="E732" s="100" t="s">
        <v>1049</v>
      </c>
      <c r="F732" s="100"/>
      <c r="G732" s="100"/>
      <c r="H732" s="100"/>
      <c r="I732" s="167"/>
      <c r="J732" s="167"/>
      <c r="K732" s="167"/>
      <c r="L732" s="111"/>
      <c r="M732" s="112"/>
      <c r="N732" s="113"/>
      <c r="O732" s="114"/>
      <c r="P732" s="130"/>
      <c r="Q732" s="138"/>
      <c r="R732" s="138"/>
      <c r="S732" s="112"/>
      <c r="T732" s="144"/>
      <c r="U732" s="402"/>
      <c r="V732" s="112"/>
      <c r="W732" s="112"/>
      <c r="X732" s="112"/>
    </row>
    <row r="733" spans="1:24" ht="11.25" customHeight="1" x14ac:dyDescent="0.25">
      <c r="A733" s="181" t="s">
        <v>1370</v>
      </c>
      <c r="B733" s="181" t="s">
        <v>1407</v>
      </c>
      <c r="C733" s="181" t="s">
        <v>1370</v>
      </c>
      <c r="D733" s="327"/>
      <c r="E733" s="100"/>
      <c r="F733" s="100" t="s">
        <v>1050</v>
      </c>
      <c r="G733" s="100"/>
      <c r="H733" s="100"/>
      <c r="I733" s="167"/>
      <c r="J733" s="167"/>
      <c r="K733" s="167"/>
      <c r="L733" s="111"/>
      <c r="M733" s="112"/>
      <c r="N733" s="113"/>
      <c r="O733" s="114"/>
      <c r="P733" s="130"/>
      <c r="Q733" s="138"/>
      <c r="R733" s="138"/>
      <c r="S733" s="112"/>
      <c r="T733" s="144"/>
      <c r="U733" s="402"/>
      <c r="V733" s="112"/>
      <c r="W733" s="112"/>
      <c r="X733" s="112"/>
    </row>
    <row r="734" spans="1:24" ht="11.25" customHeight="1" x14ac:dyDescent="0.25">
      <c r="A734" s="181" t="s">
        <v>1370</v>
      </c>
      <c r="B734" s="181" t="s">
        <v>1407</v>
      </c>
      <c r="C734" s="181" t="s">
        <v>1370</v>
      </c>
      <c r="D734" s="327"/>
      <c r="E734" s="100"/>
      <c r="F734" s="100"/>
      <c r="G734" s="101" t="s">
        <v>1051</v>
      </c>
      <c r="H734" s="100"/>
      <c r="I734" s="168">
        <v>53.8</v>
      </c>
      <c r="J734" s="168">
        <v>1027</v>
      </c>
      <c r="K734" s="168">
        <v>30.8</v>
      </c>
      <c r="L734" s="115">
        <v>370.8</v>
      </c>
      <c r="M734" s="112">
        <v>1170</v>
      </c>
      <c r="N734" s="113">
        <f t="shared" si="113"/>
        <v>799.2</v>
      </c>
      <c r="O734" s="114">
        <f t="shared" si="114"/>
        <v>0.31692307692307692</v>
      </c>
      <c r="P734" s="355">
        <v>1225</v>
      </c>
      <c r="Q734" s="368">
        <v>1225</v>
      </c>
      <c r="R734" s="368"/>
      <c r="S734" s="112">
        <f t="shared" ref="S734" si="119">P734-Q734</f>
        <v>0</v>
      </c>
      <c r="T734" s="381">
        <v>1225</v>
      </c>
      <c r="U734" s="402">
        <v>44516</v>
      </c>
      <c r="V734" s="112">
        <f>Q734-T734</f>
        <v>0</v>
      </c>
      <c r="W734" s="233">
        <v>1225</v>
      </c>
      <c r="X734" s="233">
        <f>T734-W734</f>
        <v>0</v>
      </c>
    </row>
    <row r="735" spans="1:24" ht="11.25" customHeight="1" x14ac:dyDescent="0.25">
      <c r="A735" s="181" t="s">
        <v>1370</v>
      </c>
      <c r="B735" s="181" t="s">
        <v>1407</v>
      </c>
      <c r="C735" s="181" t="s">
        <v>1370</v>
      </c>
      <c r="D735" s="327"/>
      <c r="E735" s="100"/>
      <c r="F735" s="100"/>
      <c r="G735" s="297" t="s">
        <v>694</v>
      </c>
      <c r="H735" s="296"/>
      <c r="I735" s="295"/>
      <c r="J735" s="295"/>
      <c r="K735" s="167"/>
      <c r="L735" s="115"/>
      <c r="M735" s="233"/>
      <c r="N735" s="113"/>
      <c r="O735" s="114"/>
      <c r="P735" s="355">
        <v>0</v>
      </c>
      <c r="Q735" s="368">
        <v>0</v>
      </c>
      <c r="R735" s="368"/>
      <c r="S735" s="112">
        <f t="shared" ref="S735:S739" si="120">P735-Q735</f>
        <v>0</v>
      </c>
      <c r="T735" s="381">
        <v>0</v>
      </c>
      <c r="U735" s="402">
        <v>44564</v>
      </c>
      <c r="V735" s="112">
        <f>Q735-T735</f>
        <v>0</v>
      </c>
      <c r="W735" s="233">
        <v>0</v>
      </c>
      <c r="X735" s="233">
        <f>T735-W735</f>
        <v>0</v>
      </c>
    </row>
    <row r="736" spans="1:24" ht="11.25" customHeight="1" x14ac:dyDescent="0.25">
      <c r="A736" s="181" t="s">
        <v>1370</v>
      </c>
      <c r="B736" s="181" t="s">
        <v>1407</v>
      </c>
      <c r="C736" s="181" t="s">
        <v>1370</v>
      </c>
      <c r="D736" s="327"/>
      <c r="E736" s="100"/>
      <c r="F736" s="100"/>
      <c r="G736" s="297" t="s">
        <v>695</v>
      </c>
      <c r="H736" s="296"/>
      <c r="I736" s="295"/>
      <c r="J736" s="295"/>
      <c r="K736" s="167"/>
      <c r="L736" s="115"/>
      <c r="M736" s="233"/>
      <c r="N736" s="113"/>
      <c r="O736" s="114"/>
      <c r="P736" s="355">
        <v>0</v>
      </c>
      <c r="Q736" s="368">
        <v>0</v>
      </c>
      <c r="R736" s="368"/>
      <c r="S736" s="112">
        <f t="shared" si="120"/>
        <v>0</v>
      </c>
      <c r="T736" s="381">
        <v>0</v>
      </c>
      <c r="U736" s="402">
        <v>44564</v>
      </c>
      <c r="V736" s="112">
        <f>Q736-T736</f>
        <v>0</v>
      </c>
      <c r="W736" s="233">
        <v>0</v>
      </c>
      <c r="X736" s="233">
        <f>T736-W736</f>
        <v>0</v>
      </c>
    </row>
    <row r="737" spans="1:24" ht="11.25" customHeight="1" x14ac:dyDescent="0.25">
      <c r="A737" s="181" t="s">
        <v>1370</v>
      </c>
      <c r="B737" s="181" t="s">
        <v>1407</v>
      </c>
      <c r="C737" s="181" t="s">
        <v>1370</v>
      </c>
      <c r="D737" s="327"/>
      <c r="E737" s="100"/>
      <c r="F737" s="100"/>
      <c r="G737" s="297" t="s">
        <v>696</v>
      </c>
      <c r="H737" s="296"/>
      <c r="I737" s="295"/>
      <c r="J737" s="295"/>
      <c r="K737" s="167"/>
      <c r="L737" s="115"/>
      <c r="M737" s="233"/>
      <c r="N737" s="113"/>
      <c r="O737" s="114"/>
      <c r="P737" s="355">
        <v>0</v>
      </c>
      <c r="Q737" s="368">
        <v>0</v>
      </c>
      <c r="R737" s="368"/>
      <c r="S737" s="112">
        <f t="shared" si="120"/>
        <v>0</v>
      </c>
      <c r="T737" s="381">
        <v>0</v>
      </c>
      <c r="U737" s="402">
        <v>44564</v>
      </c>
      <c r="V737" s="112">
        <f>Q737-T737</f>
        <v>0</v>
      </c>
      <c r="W737" s="233">
        <v>0</v>
      </c>
      <c r="X737" s="233">
        <f>T737-W737</f>
        <v>0</v>
      </c>
    </row>
    <row r="738" spans="1:24" ht="11.25" customHeight="1" x14ac:dyDescent="0.25">
      <c r="A738" s="181" t="s">
        <v>1370</v>
      </c>
      <c r="B738" s="181" t="s">
        <v>1407</v>
      </c>
      <c r="C738" s="181" t="s">
        <v>1370</v>
      </c>
      <c r="D738" s="327"/>
      <c r="E738" s="100"/>
      <c r="F738" s="100"/>
      <c r="G738" s="297" t="s">
        <v>1133</v>
      </c>
      <c r="H738" s="296"/>
      <c r="I738" s="295"/>
      <c r="J738" s="295"/>
      <c r="K738" s="167"/>
      <c r="L738" s="115"/>
      <c r="M738" s="233"/>
      <c r="N738" s="113"/>
      <c r="O738" s="114"/>
      <c r="P738" s="355">
        <v>94</v>
      </c>
      <c r="Q738" s="368">
        <v>94</v>
      </c>
      <c r="R738" s="368"/>
      <c r="S738" s="112">
        <f t="shared" si="120"/>
        <v>0</v>
      </c>
      <c r="T738" s="381">
        <f>('Formula variables'!$D$8)*(SUM(T734))</f>
        <v>93.712499999999991</v>
      </c>
      <c r="U738" s="402">
        <v>44564</v>
      </c>
      <c r="V738" s="112">
        <f>Q738-T738</f>
        <v>0.28750000000000853</v>
      </c>
      <c r="W738" s="233">
        <v>94</v>
      </c>
      <c r="X738" s="233">
        <f>T738-W738</f>
        <v>-0.28750000000000853</v>
      </c>
    </row>
    <row r="739" spans="1:24" ht="11.25" customHeight="1" x14ac:dyDescent="0.25">
      <c r="A739" s="181" t="s">
        <v>1370</v>
      </c>
      <c r="B739" s="181" t="s">
        <v>1407</v>
      </c>
      <c r="C739" s="181" t="s">
        <v>1370</v>
      </c>
      <c r="D739" s="327"/>
      <c r="E739" s="100"/>
      <c r="F739" s="100"/>
      <c r="G739" s="297" t="s">
        <v>697</v>
      </c>
      <c r="H739" s="296"/>
      <c r="I739" s="295"/>
      <c r="J739" s="295"/>
      <c r="K739" s="167"/>
      <c r="L739" s="115"/>
      <c r="M739" s="233"/>
      <c r="N739" s="113"/>
      <c r="O739" s="114"/>
      <c r="P739" s="355">
        <v>0</v>
      </c>
      <c r="Q739" s="368">
        <v>0</v>
      </c>
      <c r="R739" s="368"/>
      <c r="S739" s="112">
        <f t="shared" si="120"/>
        <v>0</v>
      </c>
      <c r="T739" s="381">
        <v>0</v>
      </c>
      <c r="U739" s="402">
        <v>44564</v>
      </c>
      <c r="V739" s="112">
        <f>Q739-T739</f>
        <v>0</v>
      </c>
      <c r="W739" s="233">
        <v>0</v>
      </c>
      <c r="X739" s="233">
        <f>T739-W739</f>
        <v>0</v>
      </c>
    </row>
    <row r="740" spans="1:24" ht="11.25" customHeight="1" x14ac:dyDescent="0.25">
      <c r="A740" s="181" t="s">
        <v>1370</v>
      </c>
      <c r="B740" s="181" t="s">
        <v>1407</v>
      </c>
      <c r="C740" s="181" t="s">
        <v>1370</v>
      </c>
      <c r="D740" s="327"/>
      <c r="E740" s="100"/>
      <c r="F740" s="100"/>
      <c r="G740" s="101" t="s">
        <v>1052</v>
      </c>
      <c r="H740" s="100"/>
      <c r="I740" s="168">
        <v>0</v>
      </c>
      <c r="J740" s="168">
        <v>0</v>
      </c>
      <c r="K740" s="168">
        <v>60</v>
      </c>
      <c r="L740" s="112">
        <v>0</v>
      </c>
      <c r="M740" s="112">
        <v>100</v>
      </c>
      <c r="N740" s="113">
        <f t="shared" si="113"/>
        <v>100</v>
      </c>
      <c r="O740" s="114">
        <f t="shared" si="114"/>
        <v>0</v>
      </c>
      <c r="P740" s="355">
        <v>100</v>
      </c>
      <c r="Q740" s="368">
        <v>100</v>
      </c>
      <c r="R740" s="368"/>
      <c r="S740" s="112">
        <f t="shared" ref="S740:S747" si="121">P740-Q740</f>
        <v>0</v>
      </c>
      <c r="T740" s="381">
        <v>100</v>
      </c>
      <c r="U740" s="402">
        <v>44516</v>
      </c>
      <c r="V740" s="112">
        <f>Q740-T740</f>
        <v>0</v>
      </c>
      <c r="W740" s="233">
        <v>100</v>
      </c>
      <c r="X740" s="233">
        <f>T740-W740</f>
        <v>0</v>
      </c>
    </row>
    <row r="741" spans="1:24" ht="11.25" customHeight="1" x14ac:dyDescent="0.25">
      <c r="A741" s="181" t="s">
        <v>1370</v>
      </c>
      <c r="B741" s="181" t="s">
        <v>1407</v>
      </c>
      <c r="C741" s="181" t="s">
        <v>1370</v>
      </c>
      <c r="D741" s="327"/>
      <c r="E741" s="100"/>
      <c r="F741" s="100"/>
      <c r="G741" s="101" t="s">
        <v>1053</v>
      </c>
      <c r="H741" s="100"/>
      <c r="I741" s="168"/>
      <c r="J741" s="168"/>
      <c r="K741" s="168">
        <v>0</v>
      </c>
      <c r="L741" s="112">
        <v>0</v>
      </c>
      <c r="M741" s="112">
        <v>0</v>
      </c>
      <c r="N741" s="113">
        <f t="shared" si="113"/>
        <v>0</v>
      </c>
      <c r="O741" s="114" t="str">
        <f t="shared" si="114"/>
        <v>---</v>
      </c>
      <c r="P741" s="355">
        <v>0</v>
      </c>
      <c r="Q741" s="368">
        <v>0</v>
      </c>
      <c r="R741" s="368"/>
      <c r="S741" s="112">
        <f t="shared" si="121"/>
        <v>0</v>
      </c>
      <c r="T741" s="381">
        <v>0</v>
      </c>
      <c r="U741" s="402">
        <v>44516</v>
      </c>
      <c r="V741" s="112">
        <f>Q741-T741</f>
        <v>0</v>
      </c>
      <c r="W741" s="233">
        <v>0</v>
      </c>
      <c r="X741" s="233">
        <f>T741-W741</f>
        <v>0</v>
      </c>
    </row>
    <row r="742" spans="1:24" ht="11.25" customHeight="1" x14ac:dyDescent="0.25">
      <c r="A742" s="181" t="s">
        <v>1370</v>
      </c>
      <c r="B742" s="181" t="s">
        <v>1407</v>
      </c>
      <c r="C742" s="181" t="s">
        <v>1370</v>
      </c>
      <c r="D742" s="327"/>
      <c r="E742" s="100"/>
      <c r="F742" s="100"/>
      <c r="G742" s="101" t="s">
        <v>1054</v>
      </c>
      <c r="H742" s="100"/>
      <c r="I742" s="168">
        <v>0</v>
      </c>
      <c r="J742" s="168"/>
      <c r="K742" s="168">
        <v>0</v>
      </c>
      <c r="L742" s="112">
        <v>0</v>
      </c>
      <c r="M742" s="112">
        <v>0</v>
      </c>
      <c r="N742" s="113">
        <f t="shared" si="113"/>
        <v>0</v>
      </c>
      <c r="O742" s="114" t="str">
        <f t="shared" si="114"/>
        <v>---</v>
      </c>
      <c r="P742" s="355">
        <v>0</v>
      </c>
      <c r="Q742" s="368">
        <v>0</v>
      </c>
      <c r="R742" s="368"/>
      <c r="S742" s="112">
        <f t="shared" si="121"/>
        <v>0</v>
      </c>
      <c r="T742" s="381">
        <v>0</v>
      </c>
      <c r="U742" s="402">
        <v>44516</v>
      </c>
      <c r="V742" s="112">
        <f>Q742-T742</f>
        <v>0</v>
      </c>
      <c r="W742" s="233">
        <v>0</v>
      </c>
      <c r="X742" s="233">
        <f>T742-W742</f>
        <v>0</v>
      </c>
    </row>
    <row r="743" spans="1:24" ht="11.25" customHeight="1" x14ac:dyDescent="0.25">
      <c r="A743" s="181" t="s">
        <v>1370</v>
      </c>
      <c r="B743" s="181" t="s">
        <v>1407</v>
      </c>
      <c r="C743" s="181" t="s">
        <v>1370</v>
      </c>
      <c r="D743" s="327"/>
      <c r="E743" s="100"/>
      <c r="F743" s="100"/>
      <c r="G743" s="101" t="s">
        <v>1055</v>
      </c>
      <c r="H743" s="100"/>
      <c r="I743" s="168">
        <v>0</v>
      </c>
      <c r="J743" s="168">
        <v>0</v>
      </c>
      <c r="K743" s="168">
        <v>0</v>
      </c>
      <c r="L743" s="115">
        <v>0</v>
      </c>
      <c r="M743" s="112">
        <v>25</v>
      </c>
      <c r="N743" s="113">
        <f t="shared" si="113"/>
        <v>25</v>
      </c>
      <c r="O743" s="114">
        <f t="shared" si="114"/>
        <v>0</v>
      </c>
      <c r="P743" s="355">
        <v>25</v>
      </c>
      <c r="Q743" s="368">
        <v>25</v>
      </c>
      <c r="R743" s="368"/>
      <c r="S743" s="112">
        <f t="shared" si="121"/>
        <v>0</v>
      </c>
      <c r="T743" s="381">
        <v>25</v>
      </c>
      <c r="U743" s="402">
        <v>44516</v>
      </c>
      <c r="V743" s="112">
        <f>Q743-T743</f>
        <v>0</v>
      </c>
      <c r="W743" s="233">
        <v>25</v>
      </c>
      <c r="X743" s="233">
        <f>T743-W743</f>
        <v>0</v>
      </c>
    </row>
    <row r="744" spans="1:24" ht="11.25" customHeight="1" x14ac:dyDescent="0.25">
      <c r="A744" s="181" t="s">
        <v>1370</v>
      </c>
      <c r="B744" s="181" t="s">
        <v>1407</v>
      </c>
      <c r="C744" s="181" t="s">
        <v>1370</v>
      </c>
      <c r="D744" s="327"/>
      <c r="E744" s="100"/>
      <c r="F744" s="100"/>
      <c r="G744" s="101" t="s">
        <v>1056</v>
      </c>
      <c r="H744" s="100"/>
      <c r="I744" s="168">
        <v>5158.7700000000004</v>
      </c>
      <c r="J744" s="168">
        <v>0</v>
      </c>
      <c r="K744" s="168">
        <v>0</v>
      </c>
      <c r="L744" s="115">
        <v>0</v>
      </c>
      <c r="M744" s="112">
        <v>50</v>
      </c>
      <c r="N744" s="113">
        <f t="shared" si="113"/>
        <v>50</v>
      </c>
      <c r="O744" s="114">
        <f t="shared" si="114"/>
        <v>0</v>
      </c>
      <c r="P744" s="355">
        <v>50</v>
      </c>
      <c r="Q744" s="368">
        <v>50</v>
      </c>
      <c r="R744" s="368"/>
      <c r="S744" s="112">
        <f t="shared" si="121"/>
        <v>0</v>
      </c>
      <c r="T744" s="381">
        <v>50</v>
      </c>
      <c r="U744" s="402">
        <v>44516</v>
      </c>
      <c r="V744" s="112">
        <f>Q744-T744</f>
        <v>0</v>
      </c>
      <c r="W744" s="233">
        <v>50</v>
      </c>
      <c r="X744" s="233">
        <f>T744-W744</f>
        <v>0</v>
      </c>
    </row>
    <row r="745" spans="1:24" ht="11.25" customHeight="1" x14ac:dyDescent="0.25">
      <c r="A745" s="181" t="s">
        <v>1370</v>
      </c>
      <c r="B745" s="181" t="s">
        <v>1407</v>
      </c>
      <c r="C745" s="181" t="s">
        <v>1370</v>
      </c>
      <c r="D745" s="327"/>
      <c r="E745" s="100"/>
      <c r="F745" s="100"/>
      <c r="G745" s="101" t="s">
        <v>1057</v>
      </c>
      <c r="H745" s="100"/>
      <c r="I745" s="168"/>
      <c r="J745" s="168">
        <v>2704.11</v>
      </c>
      <c r="K745" s="168">
        <v>3214.88</v>
      </c>
      <c r="L745" s="112">
        <v>2398.46</v>
      </c>
      <c r="M745" s="112">
        <v>3000</v>
      </c>
      <c r="N745" s="113">
        <f t="shared" si="113"/>
        <v>601.54</v>
      </c>
      <c r="O745" s="114">
        <f t="shared" si="114"/>
        <v>0.79948666666666668</v>
      </c>
      <c r="P745" s="355">
        <v>2800</v>
      </c>
      <c r="Q745" s="368">
        <v>2800</v>
      </c>
      <c r="R745" s="368"/>
      <c r="S745" s="112">
        <f t="shared" si="121"/>
        <v>0</v>
      </c>
      <c r="T745" s="381">
        <v>2800</v>
      </c>
      <c r="U745" s="402">
        <v>44516</v>
      </c>
      <c r="V745" s="112">
        <f>Q745-T745</f>
        <v>0</v>
      </c>
      <c r="W745" s="233">
        <v>2800</v>
      </c>
      <c r="X745" s="233">
        <f>T745-W745</f>
        <v>0</v>
      </c>
    </row>
    <row r="746" spans="1:24" ht="11.25" customHeight="1" x14ac:dyDescent="0.25">
      <c r="A746" s="181" t="s">
        <v>1370</v>
      </c>
      <c r="B746" s="181" t="s">
        <v>1407</v>
      </c>
      <c r="C746" s="181" t="s">
        <v>1370</v>
      </c>
      <c r="D746" s="327"/>
      <c r="E746" s="100"/>
      <c r="F746" s="100"/>
      <c r="G746" s="101" t="s">
        <v>1058</v>
      </c>
      <c r="H746" s="100"/>
      <c r="I746" s="168"/>
      <c r="J746" s="168"/>
      <c r="K746" s="168">
        <v>0</v>
      </c>
      <c r="L746" s="115">
        <v>0</v>
      </c>
      <c r="M746" s="112">
        <v>0</v>
      </c>
      <c r="N746" s="113">
        <f t="shared" si="113"/>
        <v>0</v>
      </c>
      <c r="O746" s="114" t="str">
        <f t="shared" si="114"/>
        <v>---</v>
      </c>
      <c r="P746" s="355">
        <v>0</v>
      </c>
      <c r="Q746" s="368">
        <v>0</v>
      </c>
      <c r="R746" s="368"/>
      <c r="S746" s="112">
        <f t="shared" si="121"/>
        <v>0</v>
      </c>
      <c r="T746" s="381">
        <v>0</v>
      </c>
      <c r="U746" s="402">
        <v>44516</v>
      </c>
      <c r="V746" s="112">
        <f>Q746-T746</f>
        <v>0</v>
      </c>
      <c r="W746" s="233">
        <v>0</v>
      </c>
      <c r="X746" s="233">
        <f>T746-W746</f>
        <v>0</v>
      </c>
    </row>
    <row r="747" spans="1:24" ht="11.25" customHeight="1" x14ac:dyDescent="0.25">
      <c r="A747" s="181" t="s">
        <v>1370</v>
      </c>
      <c r="B747" s="181" t="s">
        <v>1407</v>
      </c>
      <c r="C747" s="181" t="s">
        <v>1370</v>
      </c>
      <c r="D747" s="327"/>
      <c r="E747" s="100"/>
      <c r="F747" s="100"/>
      <c r="G747" s="101" t="s">
        <v>1059</v>
      </c>
      <c r="H747" s="100"/>
      <c r="I747" s="168">
        <v>0</v>
      </c>
      <c r="J747" s="168">
        <v>0</v>
      </c>
      <c r="K747" s="168">
        <v>0</v>
      </c>
      <c r="L747" s="115">
        <v>0</v>
      </c>
      <c r="M747" s="112">
        <v>100</v>
      </c>
      <c r="N747" s="113">
        <f t="shared" si="113"/>
        <v>100</v>
      </c>
      <c r="O747" s="114">
        <f t="shared" si="114"/>
        <v>0</v>
      </c>
      <c r="P747" s="355">
        <v>100</v>
      </c>
      <c r="Q747" s="368">
        <v>100</v>
      </c>
      <c r="R747" s="368"/>
      <c r="S747" s="112">
        <f t="shared" si="121"/>
        <v>0</v>
      </c>
      <c r="T747" s="381">
        <v>100</v>
      </c>
      <c r="U747" s="402">
        <v>44516</v>
      </c>
      <c r="V747" s="112">
        <f>Q747-T747</f>
        <v>0</v>
      </c>
      <c r="W747" s="233">
        <v>100</v>
      </c>
      <c r="X747" s="233">
        <f>T747-W747</f>
        <v>0</v>
      </c>
    </row>
    <row r="748" spans="1:24" ht="11.25" customHeight="1" x14ac:dyDescent="0.25">
      <c r="A748" s="181" t="s">
        <v>1370</v>
      </c>
      <c r="B748" s="181" t="s">
        <v>1407</v>
      </c>
      <c r="C748" s="181" t="s">
        <v>1370</v>
      </c>
      <c r="D748" s="327"/>
      <c r="E748" s="100"/>
      <c r="F748" s="100"/>
      <c r="G748" s="101" t="s">
        <v>1175</v>
      </c>
      <c r="H748" s="100"/>
      <c r="I748" s="168">
        <v>187.81</v>
      </c>
      <c r="J748" s="168">
        <v>259.2</v>
      </c>
      <c r="K748" s="168">
        <v>0</v>
      </c>
      <c r="L748" s="115">
        <v>0</v>
      </c>
      <c r="M748" s="112">
        <v>110</v>
      </c>
      <c r="N748" s="113">
        <f t="shared" si="113"/>
        <v>110</v>
      </c>
      <c r="O748" s="114">
        <f t="shared" si="114"/>
        <v>0</v>
      </c>
      <c r="P748" s="355">
        <v>200</v>
      </c>
      <c r="Q748" s="368">
        <v>200</v>
      </c>
      <c r="R748" s="368"/>
      <c r="S748" s="112">
        <f>P748-Q748</f>
        <v>0</v>
      </c>
      <c r="T748" s="381">
        <v>200</v>
      </c>
      <c r="U748" s="402">
        <v>44516</v>
      </c>
      <c r="V748" s="112">
        <f>Q748-T748</f>
        <v>0</v>
      </c>
      <c r="W748" s="233">
        <v>200</v>
      </c>
      <c r="X748" s="233">
        <f>T748-W748</f>
        <v>0</v>
      </c>
    </row>
    <row r="749" spans="1:24" ht="11.25" customHeight="1" x14ac:dyDescent="0.25">
      <c r="A749" s="181" t="s">
        <v>1370</v>
      </c>
      <c r="B749" s="181" t="s">
        <v>1407</v>
      </c>
      <c r="C749" s="181" t="s">
        <v>1370</v>
      </c>
      <c r="D749" s="327"/>
      <c r="E749" s="100"/>
      <c r="F749" s="100"/>
      <c r="G749" s="101" t="s">
        <v>1060</v>
      </c>
      <c r="H749" s="100"/>
      <c r="I749" s="168">
        <v>0</v>
      </c>
      <c r="J749" s="168"/>
      <c r="K749" s="168">
        <v>0</v>
      </c>
      <c r="L749" s="115">
        <v>0</v>
      </c>
      <c r="M749" s="112">
        <v>0</v>
      </c>
      <c r="N749" s="113">
        <f t="shared" si="113"/>
        <v>0</v>
      </c>
      <c r="O749" s="114" t="str">
        <f t="shared" si="114"/>
        <v>---</v>
      </c>
      <c r="P749" s="355">
        <v>0</v>
      </c>
      <c r="Q749" s="368">
        <v>0</v>
      </c>
      <c r="R749" s="368"/>
      <c r="S749" s="112">
        <f>P749-Q749</f>
        <v>0</v>
      </c>
      <c r="T749" s="381">
        <v>0</v>
      </c>
      <c r="U749" s="402">
        <v>44516</v>
      </c>
      <c r="V749" s="112">
        <f>Q749-T749</f>
        <v>0</v>
      </c>
      <c r="W749" s="233">
        <v>0</v>
      </c>
      <c r="X749" s="233">
        <f>T749-W749</f>
        <v>0</v>
      </c>
    </row>
    <row r="750" spans="1:24" ht="11.25" customHeight="1" x14ac:dyDescent="0.25">
      <c r="A750" s="181" t="s">
        <v>1394</v>
      </c>
      <c r="B750" s="181" t="s">
        <v>1407</v>
      </c>
      <c r="C750" s="181" t="s">
        <v>1371</v>
      </c>
      <c r="D750" s="327"/>
      <c r="E750" s="100"/>
      <c r="F750" s="100" t="s">
        <v>1061</v>
      </c>
      <c r="G750" s="100"/>
      <c r="H750" s="100"/>
      <c r="I750" s="165">
        <f>SUM(I733:I749)</f>
        <v>5400.380000000001</v>
      </c>
      <c r="J750" s="165">
        <f>SUM(J733:J749)</f>
        <v>3990.31</v>
      </c>
      <c r="K750" s="165">
        <f>SUM(K733:K749)</f>
        <v>3305.6800000000003</v>
      </c>
      <c r="L750" s="106">
        <f>SUM(L733:L749)</f>
        <v>2769.26</v>
      </c>
      <c r="M750" s="107">
        <f>SUM(M733:M749)</f>
        <v>4555</v>
      </c>
      <c r="N750" s="257">
        <f t="shared" si="113"/>
        <v>1785.7399999999998</v>
      </c>
      <c r="O750" s="258">
        <f t="shared" si="114"/>
        <v>0.60796048298573002</v>
      </c>
      <c r="P750" s="356">
        <f>SUM(P732:P749)</f>
        <v>4594</v>
      </c>
      <c r="Q750" s="369">
        <f>SUM(Q732:Q749)</f>
        <v>4594</v>
      </c>
      <c r="R750" s="138"/>
      <c r="S750" s="107">
        <f>P750-Q750</f>
        <v>0</v>
      </c>
      <c r="T750" s="382">
        <f>SUM(T732:T749)</f>
        <v>4593.7124999999996</v>
      </c>
      <c r="U750" s="402">
        <v>44564</v>
      </c>
      <c r="V750" s="107">
        <f>Q750-T750</f>
        <v>0.2875000000003638</v>
      </c>
      <c r="W750" s="107">
        <f>SUM(W732:W749)</f>
        <v>4594</v>
      </c>
      <c r="X750" s="107">
        <f>T750-W750</f>
        <v>-0.2875000000003638</v>
      </c>
    </row>
    <row r="751" spans="1:24" ht="11.25" customHeight="1" x14ac:dyDescent="0.25">
      <c r="A751" s="181" t="s">
        <v>1370</v>
      </c>
      <c r="B751" s="181" t="s">
        <v>1369</v>
      </c>
      <c r="C751" s="181" t="s">
        <v>1370</v>
      </c>
      <c r="D751" s="327"/>
      <c r="E751" s="100"/>
      <c r="F751" s="100" t="s">
        <v>1185</v>
      </c>
      <c r="G751" s="100"/>
      <c r="H751" s="100"/>
      <c r="I751" s="167"/>
      <c r="J751" s="167"/>
      <c r="K751" s="167"/>
      <c r="L751" s="111"/>
      <c r="M751" s="112"/>
      <c r="N751" s="113"/>
      <c r="O751" s="114"/>
      <c r="P751" s="130"/>
      <c r="Q751" s="138"/>
      <c r="R751" s="138"/>
      <c r="S751" s="112"/>
      <c r="T751" s="144"/>
      <c r="U751" s="402">
        <v>44516</v>
      </c>
      <c r="V751" s="112"/>
      <c r="W751" s="112"/>
      <c r="X751" s="112"/>
    </row>
    <row r="752" spans="1:24" ht="11.25" customHeight="1" x14ac:dyDescent="0.25">
      <c r="A752" s="181" t="s">
        <v>1370</v>
      </c>
      <c r="B752" s="181" t="s">
        <v>1369</v>
      </c>
      <c r="C752" s="181" t="s">
        <v>1370</v>
      </c>
      <c r="D752" s="327"/>
      <c r="E752" s="100"/>
      <c r="F752" s="100"/>
      <c r="G752" s="101" t="s">
        <v>1186</v>
      </c>
      <c r="H752" s="100"/>
      <c r="I752" s="170">
        <v>10059.75</v>
      </c>
      <c r="J752" s="170">
        <v>15641</v>
      </c>
      <c r="K752" s="170">
        <v>5835</v>
      </c>
      <c r="L752" s="123">
        <v>9932</v>
      </c>
      <c r="M752" s="116">
        <v>15000</v>
      </c>
      <c r="N752" s="259">
        <f t="shared" si="113"/>
        <v>5068</v>
      </c>
      <c r="O752" s="260">
        <f t="shared" si="114"/>
        <v>0.66213333333333335</v>
      </c>
      <c r="P752" s="360">
        <v>20000</v>
      </c>
      <c r="Q752" s="373">
        <v>20000</v>
      </c>
      <c r="R752" s="138"/>
      <c r="S752" s="116">
        <f>P752-Q752</f>
        <v>0</v>
      </c>
      <c r="T752" s="384">
        <v>20000</v>
      </c>
      <c r="U752" s="402">
        <v>44516</v>
      </c>
      <c r="V752" s="116">
        <f>Q752-T752</f>
        <v>0</v>
      </c>
      <c r="W752" s="116">
        <v>20000</v>
      </c>
      <c r="X752" s="116">
        <f>T752-W752</f>
        <v>0</v>
      </c>
    </row>
    <row r="753" spans="1:24" ht="11.25" customHeight="1" x14ac:dyDescent="0.25">
      <c r="A753" s="181" t="s">
        <v>1394</v>
      </c>
      <c r="B753" s="181" t="s">
        <v>1369</v>
      </c>
      <c r="C753" s="181" t="s">
        <v>1371</v>
      </c>
      <c r="D753" s="327"/>
      <c r="E753" s="100"/>
      <c r="F753" s="100" t="s">
        <v>1187</v>
      </c>
      <c r="G753" s="100"/>
      <c r="H753" s="100"/>
      <c r="I753" s="335">
        <f>SUM(I751:I752)</f>
        <v>10059.75</v>
      </c>
      <c r="J753" s="336">
        <f>SUM(J751:J752)</f>
        <v>15641</v>
      </c>
      <c r="K753" s="336">
        <f>SUM(K751:K752)</f>
        <v>5835</v>
      </c>
      <c r="L753" s="331">
        <f>SUM(L751:L752)</f>
        <v>9932</v>
      </c>
      <c r="M753" s="332">
        <f>SUM(M751:M752)</f>
        <v>15000</v>
      </c>
      <c r="N753" s="333">
        <f t="shared" si="113"/>
        <v>5068</v>
      </c>
      <c r="O753" s="334">
        <f t="shared" si="114"/>
        <v>0.66213333333333335</v>
      </c>
      <c r="P753" s="357">
        <f>SUM(P751:P752)</f>
        <v>20000</v>
      </c>
      <c r="Q753" s="370">
        <f>SUM(Q751:Q752)</f>
        <v>20000</v>
      </c>
      <c r="R753" s="138"/>
      <c r="S753" s="332">
        <f>P753-Q753</f>
        <v>0</v>
      </c>
      <c r="T753" s="383">
        <f>SUM(T751:T752)</f>
        <v>20000</v>
      </c>
      <c r="U753" s="402">
        <v>44564</v>
      </c>
      <c r="V753" s="332">
        <f>Q753-T753</f>
        <v>0</v>
      </c>
      <c r="W753" s="332">
        <f>SUM(W751:W752)</f>
        <v>20000</v>
      </c>
      <c r="X753" s="332">
        <f>T753-W753</f>
        <v>0</v>
      </c>
    </row>
    <row r="754" spans="1:24" ht="11.25" customHeight="1" x14ac:dyDescent="0.25">
      <c r="A754" s="181" t="s">
        <v>1370</v>
      </c>
      <c r="B754" s="181" t="s">
        <v>1370</v>
      </c>
      <c r="C754" s="181" t="s">
        <v>1371</v>
      </c>
      <c r="D754" s="327"/>
      <c r="E754" s="416" t="s">
        <v>1072</v>
      </c>
      <c r="F754" s="100"/>
      <c r="G754" s="100"/>
      <c r="H754" s="100"/>
      <c r="I754" s="165">
        <f>I750+I753</f>
        <v>15460.130000000001</v>
      </c>
      <c r="J754" s="171">
        <f>J750+J753</f>
        <v>19631.310000000001</v>
      </c>
      <c r="K754" s="171">
        <f>K750+K753</f>
        <v>9140.68</v>
      </c>
      <c r="L754" s="106">
        <f>L750+L753</f>
        <v>12701.26</v>
      </c>
      <c r="M754" s="107">
        <f>M750+M753</f>
        <v>19555</v>
      </c>
      <c r="N754" s="257">
        <f t="shared" si="113"/>
        <v>6853.74</v>
      </c>
      <c r="O754" s="258">
        <f t="shared" si="114"/>
        <v>0.6495147021222194</v>
      </c>
      <c r="P754" s="356">
        <f>P750+P753</f>
        <v>24594</v>
      </c>
      <c r="Q754" s="369">
        <f>Q750+Q753</f>
        <v>24594</v>
      </c>
      <c r="R754" s="138"/>
      <c r="S754" s="107">
        <f>P754-Q754</f>
        <v>0</v>
      </c>
      <c r="T754" s="382">
        <f>T750+T753</f>
        <v>24593.712500000001</v>
      </c>
      <c r="U754" s="402">
        <v>44564</v>
      </c>
      <c r="V754" s="107">
        <f>V750+V753</f>
        <v>0.2875000000003638</v>
      </c>
      <c r="W754" s="107">
        <f>W750+W753</f>
        <v>24594</v>
      </c>
      <c r="X754" s="107">
        <f>T754-W754</f>
        <v>-0.28749999999854481</v>
      </c>
    </row>
    <row r="755" spans="1:24" ht="11.25" customHeight="1" x14ac:dyDescent="0.25">
      <c r="A755" s="181" t="s">
        <v>1370</v>
      </c>
      <c r="B755" s="181" t="s">
        <v>1370</v>
      </c>
      <c r="C755" s="181" t="s">
        <v>1420</v>
      </c>
      <c r="D755" s="327"/>
      <c r="E755" s="100"/>
      <c r="F755" s="100"/>
      <c r="G755" s="100"/>
      <c r="H755" s="100"/>
      <c r="I755" s="167"/>
      <c r="J755" s="167"/>
      <c r="K755" s="167"/>
      <c r="L755" s="111"/>
      <c r="M755" s="112"/>
      <c r="N755" s="113"/>
      <c r="O755" s="114"/>
      <c r="P755" s="112"/>
      <c r="Q755" s="112"/>
      <c r="R755" s="112"/>
      <c r="S755" s="112"/>
      <c r="T755" s="112"/>
      <c r="U755" s="104"/>
      <c r="V755" s="112"/>
      <c r="W755" s="112"/>
      <c r="X755" s="112"/>
    </row>
    <row r="756" spans="1:24" ht="11.25" customHeight="1" x14ac:dyDescent="0.25">
      <c r="A756" s="181" t="s">
        <v>1370</v>
      </c>
      <c r="B756" s="181" t="s">
        <v>1370</v>
      </c>
      <c r="C756" s="181" t="s">
        <v>1370</v>
      </c>
      <c r="D756" s="327"/>
      <c r="E756" s="100" t="s">
        <v>1161</v>
      </c>
      <c r="F756" s="100"/>
      <c r="G756" s="100"/>
      <c r="H756" s="100"/>
      <c r="I756" s="167"/>
      <c r="J756" s="167"/>
      <c r="K756" s="167"/>
      <c r="L756" s="111"/>
      <c r="M756" s="112"/>
      <c r="N756" s="113"/>
      <c r="O756" s="114"/>
      <c r="P756" s="130"/>
      <c r="Q756" s="138"/>
      <c r="R756" s="138"/>
      <c r="S756" s="112"/>
      <c r="T756" s="144"/>
      <c r="U756" s="402"/>
      <c r="V756" s="112"/>
      <c r="W756" s="112"/>
      <c r="X756" s="112"/>
    </row>
    <row r="757" spans="1:24" ht="11.25" customHeight="1" x14ac:dyDescent="0.25">
      <c r="A757" s="181" t="s">
        <v>1370</v>
      </c>
      <c r="B757" s="181" t="s">
        <v>1408</v>
      </c>
      <c r="C757" s="181" t="s">
        <v>1370</v>
      </c>
      <c r="D757" s="327"/>
      <c r="E757" s="100"/>
      <c r="F757" s="100" t="s">
        <v>1062</v>
      </c>
      <c r="G757" s="100"/>
      <c r="H757" s="100"/>
      <c r="I757" s="167"/>
      <c r="J757" s="167"/>
      <c r="K757" s="167"/>
      <c r="L757" s="111"/>
      <c r="M757" s="112"/>
      <c r="N757" s="113"/>
      <c r="O757" s="114"/>
      <c r="P757" s="130"/>
      <c r="Q757" s="138"/>
      <c r="R757" s="138"/>
      <c r="S757" s="112"/>
      <c r="T757" s="144"/>
      <c r="U757" s="402"/>
      <c r="V757" s="112"/>
      <c r="W757" s="112"/>
      <c r="X757" s="112"/>
    </row>
    <row r="758" spans="1:24" ht="11.25" customHeight="1" x14ac:dyDescent="0.25">
      <c r="A758" s="181" t="s">
        <v>1370</v>
      </c>
      <c r="B758" s="181" t="s">
        <v>1408</v>
      </c>
      <c r="C758" s="181" t="s">
        <v>1370</v>
      </c>
      <c r="D758" s="327"/>
      <c r="E758" s="100"/>
      <c r="F758" s="100"/>
      <c r="G758" s="101" t="s">
        <v>1063</v>
      </c>
      <c r="H758" s="100"/>
      <c r="I758" s="167"/>
      <c r="J758" s="167"/>
      <c r="K758" s="167">
        <v>0</v>
      </c>
      <c r="L758" s="111">
        <v>0</v>
      </c>
      <c r="M758" s="112">
        <v>0</v>
      </c>
      <c r="N758" s="113">
        <f t="shared" ref="N758:N780" si="122">M758-L758</f>
        <v>0</v>
      </c>
      <c r="O758" s="114" t="str">
        <f t="shared" ref="O758:O780" si="123">IF((M758=0),"---",(L758/M758))</f>
        <v>---</v>
      </c>
      <c r="P758" s="130">
        <v>0</v>
      </c>
      <c r="Q758" s="138">
        <v>0</v>
      </c>
      <c r="R758" s="138"/>
      <c r="S758" s="112">
        <f t="shared" ref="S758:S764" si="124">P758-Q758</f>
        <v>0</v>
      </c>
      <c r="T758" s="144">
        <v>0</v>
      </c>
      <c r="U758" s="402">
        <v>44530</v>
      </c>
      <c r="V758" s="112">
        <f>Q758-T758</f>
        <v>0</v>
      </c>
      <c r="W758" s="112">
        <v>0</v>
      </c>
      <c r="X758" s="112">
        <f>T758-W758</f>
        <v>0</v>
      </c>
    </row>
    <row r="759" spans="1:24" ht="11.25" customHeight="1" x14ac:dyDescent="0.25">
      <c r="A759" s="181" t="s">
        <v>1370</v>
      </c>
      <c r="B759" s="181" t="s">
        <v>1408</v>
      </c>
      <c r="C759" s="181" t="s">
        <v>1370</v>
      </c>
      <c r="D759" s="327"/>
      <c r="E759" s="100"/>
      <c r="F759" s="100"/>
      <c r="G759" s="101" t="s">
        <v>1064</v>
      </c>
      <c r="H759" s="100"/>
      <c r="I759" s="167">
        <v>0</v>
      </c>
      <c r="J759" s="167">
        <v>0</v>
      </c>
      <c r="K759" s="167">
        <v>0</v>
      </c>
      <c r="L759" s="111">
        <v>60</v>
      </c>
      <c r="M759" s="112">
        <v>60</v>
      </c>
      <c r="N759" s="113">
        <f t="shared" si="122"/>
        <v>0</v>
      </c>
      <c r="O759" s="114">
        <f t="shared" si="123"/>
        <v>1</v>
      </c>
      <c r="P759" s="130">
        <v>60</v>
      </c>
      <c r="Q759" s="138">
        <v>60</v>
      </c>
      <c r="R759" s="138"/>
      <c r="S759" s="112">
        <f t="shared" si="124"/>
        <v>0</v>
      </c>
      <c r="T759" s="144">
        <v>60</v>
      </c>
      <c r="U759" s="402">
        <v>44530</v>
      </c>
      <c r="V759" s="112">
        <f>Q759-T759</f>
        <v>0</v>
      </c>
      <c r="W759" s="112">
        <v>60</v>
      </c>
      <c r="X759" s="112">
        <f>T759-W759</f>
        <v>0</v>
      </c>
    </row>
    <row r="760" spans="1:24" ht="11.25" customHeight="1" x14ac:dyDescent="0.25">
      <c r="A760" s="181" t="s">
        <v>1370</v>
      </c>
      <c r="B760" s="181" t="s">
        <v>1408</v>
      </c>
      <c r="C760" s="181" t="s">
        <v>1370</v>
      </c>
      <c r="D760" s="327"/>
      <c r="E760" s="100"/>
      <c r="F760" s="100"/>
      <c r="G760" s="101" t="s">
        <v>1065</v>
      </c>
      <c r="H760" s="100"/>
      <c r="I760" s="167"/>
      <c r="J760" s="167"/>
      <c r="K760" s="167">
        <v>0</v>
      </c>
      <c r="L760" s="111">
        <v>0</v>
      </c>
      <c r="M760" s="112">
        <v>0</v>
      </c>
      <c r="N760" s="113">
        <f t="shared" si="122"/>
        <v>0</v>
      </c>
      <c r="O760" s="114" t="str">
        <f t="shared" si="123"/>
        <v>---</v>
      </c>
      <c r="P760" s="130">
        <v>0</v>
      </c>
      <c r="Q760" s="138">
        <v>0</v>
      </c>
      <c r="R760" s="138"/>
      <c r="S760" s="112">
        <f t="shared" si="124"/>
        <v>0</v>
      </c>
      <c r="T760" s="144">
        <v>0</v>
      </c>
      <c r="U760" s="402">
        <v>44530</v>
      </c>
      <c r="V760" s="112">
        <f>Q760-T760</f>
        <v>0</v>
      </c>
      <c r="W760" s="112">
        <v>0</v>
      </c>
      <c r="X760" s="112">
        <f>T760-W760</f>
        <v>0</v>
      </c>
    </row>
    <row r="761" spans="1:24" ht="11.25" customHeight="1" x14ac:dyDescent="0.25">
      <c r="A761" s="181" t="s">
        <v>1370</v>
      </c>
      <c r="B761" s="181" t="s">
        <v>1408</v>
      </c>
      <c r="C761" s="181" t="s">
        <v>1370</v>
      </c>
      <c r="D761" s="327"/>
      <c r="E761" s="100"/>
      <c r="F761" s="100"/>
      <c r="G761" s="101" t="s">
        <v>1066</v>
      </c>
      <c r="H761" s="100"/>
      <c r="I761" s="167"/>
      <c r="J761" s="167"/>
      <c r="K761" s="167">
        <v>0</v>
      </c>
      <c r="L761" s="111">
        <v>0</v>
      </c>
      <c r="M761" s="112">
        <v>0</v>
      </c>
      <c r="N761" s="113">
        <f t="shared" si="122"/>
        <v>0</v>
      </c>
      <c r="O761" s="114" t="str">
        <f t="shared" si="123"/>
        <v>---</v>
      </c>
      <c r="P761" s="130">
        <v>0</v>
      </c>
      <c r="Q761" s="138">
        <v>0</v>
      </c>
      <c r="R761" s="138"/>
      <c r="S761" s="112">
        <f t="shared" si="124"/>
        <v>0</v>
      </c>
      <c r="T761" s="144">
        <v>0</v>
      </c>
      <c r="U761" s="402">
        <v>44530</v>
      </c>
      <c r="V761" s="112">
        <f>Q761-T761</f>
        <v>0</v>
      </c>
      <c r="W761" s="112">
        <v>0</v>
      </c>
      <c r="X761" s="112">
        <f>T761-W761</f>
        <v>0</v>
      </c>
    </row>
    <row r="762" spans="1:24" ht="11.25" customHeight="1" x14ac:dyDescent="0.25">
      <c r="A762" s="181" t="s">
        <v>1370</v>
      </c>
      <c r="B762" s="181" t="s">
        <v>1408</v>
      </c>
      <c r="C762" s="181" t="s">
        <v>1370</v>
      </c>
      <c r="D762" s="327"/>
      <c r="E762" s="100"/>
      <c r="F762" s="100"/>
      <c r="G762" s="101" t="s">
        <v>1067</v>
      </c>
      <c r="H762" s="100"/>
      <c r="I762" s="167"/>
      <c r="J762" s="167"/>
      <c r="K762" s="167">
        <v>0</v>
      </c>
      <c r="L762" s="111">
        <v>0</v>
      </c>
      <c r="M762" s="112">
        <v>0</v>
      </c>
      <c r="N762" s="113">
        <f t="shared" si="122"/>
        <v>0</v>
      </c>
      <c r="O762" s="114" t="str">
        <f t="shared" si="123"/>
        <v>---</v>
      </c>
      <c r="P762" s="130">
        <v>0</v>
      </c>
      <c r="Q762" s="138">
        <v>0</v>
      </c>
      <c r="R762" s="138"/>
      <c r="S762" s="112">
        <f t="shared" si="124"/>
        <v>0</v>
      </c>
      <c r="T762" s="144">
        <v>0</v>
      </c>
      <c r="U762" s="402">
        <v>44530</v>
      </c>
      <c r="V762" s="112">
        <f>Q762-T762</f>
        <v>0</v>
      </c>
      <c r="W762" s="112">
        <v>0</v>
      </c>
      <c r="X762" s="112">
        <f>T762-W762</f>
        <v>0</v>
      </c>
    </row>
    <row r="763" spans="1:24" ht="11.25" customHeight="1" x14ac:dyDescent="0.25">
      <c r="A763" s="181" t="s">
        <v>1370</v>
      </c>
      <c r="B763" s="181" t="s">
        <v>1408</v>
      </c>
      <c r="C763" s="181" t="s">
        <v>1370</v>
      </c>
      <c r="D763" s="327"/>
      <c r="E763" s="100"/>
      <c r="F763" s="100"/>
      <c r="G763" s="101" t="s">
        <v>1068</v>
      </c>
      <c r="H763" s="100"/>
      <c r="I763" s="167">
        <v>445.7</v>
      </c>
      <c r="J763" s="167">
        <v>0</v>
      </c>
      <c r="K763" s="167">
        <v>0</v>
      </c>
      <c r="L763" s="111">
        <v>0</v>
      </c>
      <c r="M763" s="112">
        <v>750</v>
      </c>
      <c r="N763" s="113">
        <f t="shared" si="122"/>
        <v>750</v>
      </c>
      <c r="O763" s="114">
        <f t="shared" si="123"/>
        <v>0</v>
      </c>
      <c r="P763" s="130">
        <v>750</v>
      </c>
      <c r="Q763" s="138">
        <v>750</v>
      </c>
      <c r="R763" s="138"/>
      <c r="S763" s="112">
        <f t="shared" si="124"/>
        <v>0</v>
      </c>
      <c r="T763" s="144">
        <v>750</v>
      </c>
      <c r="U763" s="402">
        <v>44530</v>
      </c>
      <c r="V763" s="112">
        <f>Q763-T763</f>
        <v>0</v>
      </c>
      <c r="W763" s="112">
        <v>750</v>
      </c>
      <c r="X763" s="112">
        <f>T763-W763</f>
        <v>0</v>
      </c>
    </row>
    <row r="764" spans="1:24" ht="11.25" customHeight="1" x14ac:dyDescent="0.25">
      <c r="A764" s="181" t="s">
        <v>1370</v>
      </c>
      <c r="B764" s="181" t="s">
        <v>1408</v>
      </c>
      <c r="C764" s="181" t="s">
        <v>1370</v>
      </c>
      <c r="D764" s="327"/>
      <c r="E764" s="100"/>
      <c r="F764" s="100"/>
      <c r="G764" s="101" t="s">
        <v>1069</v>
      </c>
      <c r="H764" s="100"/>
      <c r="I764" s="167"/>
      <c r="J764" s="167"/>
      <c r="K764" s="167">
        <v>0</v>
      </c>
      <c r="L764" s="111">
        <v>0</v>
      </c>
      <c r="M764" s="112">
        <v>0</v>
      </c>
      <c r="N764" s="113">
        <f t="shared" si="122"/>
        <v>0</v>
      </c>
      <c r="O764" s="114" t="str">
        <f t="shared" si="123"/>
        <v>---</v>
      </c>
      <c r="P764" s="130">
        <v>200</v>
      </c>
      <c r="Q764" s="138">
        <v>200</v>
      </c>
      <c r="R764" s="138"/>
      <c r="S764" s="112">
        <f t="shared" si="124"/>
        <v>0</v>
      </c>
      <c r="T764" s="144">
        <v>200</v>
      </c>
      <c r="U764" s="402">
        <v>44530</v>
      </c>
      <c r="V764" s="112">
        <f>Q764-T764</f>
        <v>0</v>
      </c>
      <c r="W764" s="112">
        <v>200</v>
      </c>
      <c r="X764" s="112">
        <f>T764-W764</f>
        <v>0</v>
      </c>
    </row>
    <row r="765" spans="1:24" ht="11.25" customHeight="1" x14ac:dyDescent="0.25">
      <c r="A765" s="181" t="s">
        <v>1370</v>
      </c>
      <c r="B765" s="181" t="s">
        <v>1408</v>
      </c>
      <c r="C765" s="181" t="s">
        <v>1370</v>
      </c>
      <c r="D765" s="327"/>
      <c r="E765" s="100"/>
      <c r="F765" s="100"/>
      <c r="G765" s="101" t="s">
        <v>1310</v>
      </c>
      <c r="H765" s="100"/>
      <c r="I765" s="167"/>
      <c r="J765" s="167"/>
      <c r="K765" s="167"/>
      <c r="L765" s="111"/>
      <c r="M765" s="112"/>
      <c r="N765" s="113"/>
      <c r="O765" s="114"/>
      <c r="P765" s="130">
        <v>200</v>
      </c>
      <c r="Q765" s="138">
        <v>200</v>
      </c>
      <c r="R765" s="138"/>
      <c r="S765" s="112">
        <f t="shared" ref="S765" si="125">P765-Q765</f>
        <v>0</v>
      </c>
      <c r="T765" s="144">
        <v>200</v>
      </c>
      <c r="U765" s="402">
        <v>44530</v>
      </c>
      <c r="V765" s="112">
        <f>Q765-T765</f>
        <v>0</v>
      </c>
      <c r="W765" s="112">
        <v>200</v>
      </c>
      <c r="X765" s="112">
        <f>T765-W765</f>
        <v>0</v>
      </c>
    </row>
    <row r="766" spans="1:24" ht="11.25" customHeight="1" x14ac:dyDescent="0.25">
      <c r="A766" s="181" t="s">
        <v>1370</v>
      </c>
      <c r="B766" s="181" t="s">
        <v>1408</v>
      </c>
      <c r="C766" s="181" t="s">
        <v>1370</v>
      </c>
      <c r="D766" s="327"/>
      <c r="E766" s="100"/>
      <c r="F766" s="100"/>
      <c r="G766" s="101" t="s">
        <v>1070</v>
      </c>
      <c r="H766" s="100"/>
      <c r="I766" s="170">
        <v>192.75</v>
      </c>
      <c r="J766" s="170">
        <v>0</v>
      </c>
      <c r="K766" s="170">
        <v>1110</v>
      </c>
      <c r="L766" s="123">
        <v>4320.8</v>
      </c>
      <c r="M766" s="116">
        <v>3500</v>
      </c>
      <c r="N766" s="259">
        <f t="shared" si="122"/>
        <v>-820.80000000000018</v>
      </c>
      <c r="O766" s="260">
        <f t="shared" si="123"/>
        <v>1.2345142857142857</v>
      </c>
      <c r="P766" s="360">
        <v>2000</v>
      </c>
      <c r="Q766" s="373">
        <v>2000</v>
      </c>
      <c r="R766" s="138"/>
      <c r="S766" s="116">
        <f>P766-Q766</f>
        <v>0</v>
      </c>
      <c r="T766" s="384">
        <v>2000</v>
      </c>
      <c r="U766" s="402">
        <v>44530</v>
      </c>
      <c r="V766" s="116">
        <f>Q766-T766</f>
        <v>0</v>
      </c>
      <c r="W766" s="116">
        <v>2000</v>
      </c>
      <c r="X766" s="116">
        <f>T766-W766</f>
        <v>0</v>
      </c>
    </row>
    <row r="767" spans="1:24" ht="11.25" customHeight="1" x14ac:dyDescent="0.25">
      <c r="A767" s="181" t="s">
        <v>1394</v>
      </c>
      <c r="B767" s="181" t="s">
        <v>1408</v>
      </c>
      <c r="C767" s="181" t="s">
        <v>1371</v>
      </c>
      <c r="D767" s="327"/>
      <c r="E767" s="100"/>
      <c r="F767" s="100" t="s">
        <v>1071</v>
      </c>
      <c r="G767" s="100"/>
      <c r="H767" s="100"/>
      <c r="I767" s="335">
        <f>SUM(I757:I766)</f>
        <v>638.45000000000005</v>
      </c>
      <c r="J767" s="336">
        <f>SUM(J757:J766)</f>
        <v>0</v>
      </c>
      <c r="K767" s="336">
        <f>SUM(K757:K766)</f>
        <v>1110</v>
      </c>
      <c r="L767" s="331">
        <f>SUM(L757:L766)</f>
        <v>4380.8</v>
      </c>
      <c r="M767" s="332">
        <f>SUM(M757:M766)</f>
        <v>4310</v>
      </c>
      <c r="N767" s="333">
        <f t="shared" si="122"/>
        <v>-70.800000000000182</v>
      </c>
      <c r="O767" s="334">
        <f t="shared" si="123"/>
        <v>1.0164269141531324</v>
      </c>
      <c r="P767" s="357">
        <f>SUM(P757:P766)</f>
        <v>3210</v>
      </c>
      <c r="Q767" s="370">
        <f>SUM(Q757:Q766)</f>
        <v>3210</v>
      </c>
      <c r="R767" s="138"/>
      <c r="S767" s="332">
        <f>P767-Q767</f>
        <v>0</v>
      </c>
      <c r="T767" s="383">
        <f>SUM(T757:T766)</f>
        <v>3210</v>
      </c>
      <c r="U767" s="402">
        <v>44530</v>
      </c>
      <c r="V767" s="332">
        <f>Q767-T767</f>
        <v>0</v>
      </c>
      <c r="W767" s="332">
        <f>SUM(W757:W766)</f>
        <v>3210</v>
      </c>
      <c r="X767" s="332">
        <f>T767-W767</f>
        <v>0</v>
      </c>
    </row>
    <row r="768" spans="1:24" ht="11.25" customHeight="1" x14ac:dyDescent="0.25">
      <c r="A768" s="181" t="s">
        <v>1370</v>
      </c>
      <c r="B768" s="181" t="s">
        <v>1370</v>
      </c>
      <c r="C768" s="181" t="s">
        <v>1371</v>
      </c>
      <c r="D768" s="327"/>
      <c r="E768" s="416" t="s">
        <v>1162</v>
      </c>
      <c r="F768" s="100"/>
      <c r="G768" s="100"/>
      <c r="H768" s="100"/>
      <c r="I768" s="165">
        <f t="shared" ref="I768" si="126">I767</f>
        <v>638.45000000000005</v>
      </c>
      <c r="J768" s="171">
        <f t="shared" ref="J768:K768" si="127">J767</f>
        <v>0</v>
      </c>
      <c r="K768" s="171">
        <f t="shared" si="127"/>
        <v>1110</v>
      </c>
      <c r="L768" s="106">
        <f t="shared" ref="L768:M768" si="128">L767</f>
        <v>4380.8</v>
      </c>
      <c r="M768" s="107">
        <f t="shared" si="128"/>
        <v>4310</v>
      </c>
      <c r="N768" s="257">
        <f t="shared" si="122"/>
        <v>-70.800000000000182</v>
      </c>
      <c r="O768" s="258">
        <f t="shared" si="123"/>
        <v>1.0164269141531324</v>
      </c>
      <c r="P768" s="356">
        <f t="shared" ref="P768:Q768" si="129">P767</f>
        <v>3210</v>
      </c>
      <c r="Q768" s="369">
        <f t="shared" si="129"/>
        <v>3210</v>
      </c>
      <c r="R768" s="138"/>
      <c r="S768" s="107">
        <f t="shared" ref="S768:V768" si="130">S767</f>
        <v>0</v>
      </c>
      <c r="T768" s="382">
        <f t="shared" si="130"/>
        <v>3210</v>
      </c>
      <c r="U768" s="402">
        <v>44530</v>
      </c>
      <c r="V768" s="107">
        <f t="shared" si="130"/>
        <v>0</v>
      </c>
      <c r="W768" s="107">
        <f t="shared" ref="W768" si="131">W767</f>
        <v>3210</v>
      </c>
      <c r="X768" s="107">
        <f>T768-W768</f>
        <v>0</v>
      </c>
    </row>
    <row r="769" spans="1:35" ht="11.25" customHeight="1" x14ac:dyDescent="0.25">
      <c r="A769" s="181" t="s">
        <v>1370</v>
      </c>
      <c r="B769" s="181" t="s">
        <v>1370</v>
      </c>
      <c r="C769" s="181" t="s">
        <v>1420</v>
      </c>
      <c r="D769" s="327"/>
      <c r="E769" s="100"/>
      <c r="F769" s="100"/>
      <c r="G769" s="100"/>
      <c r="H769" s="100"/>
      <c r="I769" s="167"/>
      <c r="J769" s="167"/>
      <c r="K769" s="167"/>
      <c r="L769" s="111"/>
      <c r="M769" s="112"/>
      <c r="N769" s="113"/>
      <c r="O769" s="114"/>
      <c r="P769" s="112"/>
      <c r="Q769" s="112"/>
      <c r="R769" s="112"/>
      <c r="S769" s="112"/>
      <c r="T769" s="112"/>
      <c r="U769" s="104"/>
      <c r="V769" s="112"/>
      <c r="W769" s="112"/>
      <c r="X769" s="112"/>
    </row>
    <row r="770" spans="1:35" ht="11.25" customHeight="1" x14ac:dyDescent="0.25">
      <c r="A770" s="181" t="s">
        <v>1370</v>
      </c>
      <c r="B770" s="181" t="s">
        <v>1370</v>
      </c>
      <c r="C770" s="181" t="s">
        <v>1370</v>
      </c>
      <c r="D770" s="327"/>
      <c r="E770" s="100" t="s">
        <v>1073</v>
      </c>
      <c r="F770" s="100"/>
      <c r="G770" s="100"/>
      <c r="H770" s="100"/>
      <c r="I770" s="167"/>
      <c r="J770" s="167"/>
      <c r="K770" s="167"/>
      <c r="L770" s="111"/>
      <c r="M770" s="112"/>
      <c r="N770" s="113"/>
      <c r="O770" s="114"/>
      <c r="P770" s="130"/>
      <c r="Q770" s="138"/>
      <c r="R770" s="138"/>
      <c r="S770" s="112"/>
      <c r="T770" s="144"/>
      <c r="U770" s="402">
        <v>44474</v>
      </c>
      <c r="V770" s="112"/>
      <c r="W770" s="112"/>
      <c r="X770" s="112"/>
    </row>
    <row r="771" spans="1:35" ht="11.25" customHeight="1" x14ac:dyDescent="0.25">
      <c r="A771" s="181" t="s">
        <v>1370</v>
      </c>
      <c r="B771" s="181" t="s">
        <v>1369</v>
      </c>
      <c r="C771" s="181" t="s">
        <v>1370</v>
      </c>
      <c r="D771" s="327"/>
      <c r="E771" s="100"/>
      <c r="F771" s="100" t="s">
        <v>1074</v>
      </c>
      <c r="G771" s="100"/>
      <c r="H771" s="100"/>
      <c r="I771" s="167"/>
      <c r="J771" s="167"/>
      <c r="K771" s="167"/>
      <c r="L771" s="111"/>
      <c r="M771" s="112"/>
      <c r="N771" s="113"/>
      <c r="O771" s="114"/>
      <c r="P771" s="130"/>
      <c r="Q771" s="138"/>
      <c r="R771" s="138"/>
      <c r="S771" s="112"/>
      <c r="T771" s="144"/>
      <c r="U771" s="402">
        <v>44474</v>
      </c>
      <c r="V771" s="112"/>
      <c r="W771" s="112"/>
      <c r="X771" s="112"/>
    </row>
    <row r="772" spans="1:35" ht="11.25" customHeight="1" x14ac:dyDescent="0.25">
      <c r="A772" s="181" t="s">
        <v>1370</v>
      </c>
      <c r="B772" s="181" t="s">
        <v>1369</v>
      </c>
      <c r="C772" s="181" t="s">
        <v>1370</v>
      </c>
      <c r="D772" s="327"/>
      <c r="E772" s="100"/>
      <c r="F772" s="100"/>
      <c r="G772" s="101" t="s">
        <v>1075</v>
      </c>
      <c r="H772" s="100"/>
      <c r="I772" s="169"/>
      <c r="J772" s="169"/>
      <c r="K772" s="169">
        <v>0</v>
      </c>
      <c r="L772" s="117">
        <v>0</v>
      </c>
      <c r="M772" s="116">
        <v>0</v>
      </c>
      <c r="N772" s="259">
        <f t="shared" si="122"/>
        <v>0</v>
      </c>
      <c r="O772" s="260" t="str">
        <f t="shared" si="123"/>
        <v>---</v>
      </c>
      <c r="P772" s="360">
        <v>0</v>
      </c>
      <c r="Q772" s="373">
        <v>0</v>
      </c>
      <c r="R772" s="138"/>
      <c r="S772" s="116">
        <f>P772-Q772</f>
        <v>0</v>
      </c>
      <c r="T772" s="384">
        <v>0</v>
      </c>
      <c r="U772" s="402">
        <v>44474</v>
      </c>
      <c r="V772" s="116">
        <f>Q772-T772</f>
        <v>0</v>
      </c>
      <c r="W772" s="116">
        <v>0</v>
      </c>
      <c r="X772" s="116">
        <f>T772-W772</f>
        <v>0</v>
      </c>
    </row>
    <row r="773" spans="1:35" ht="11.25" customHeight="1" x14ac:dyDescent="0.25">
      <c r="A773" s="181" t="s">
        <v>1370</v>
      </c>
      <c r="B773" s="181" t="s">
        <v>1369</v>
      </c>
      <c r="C773" s="181" t="s">
        <v>1370</v>
      </c>
      <c r="D773" s="327"/>
      <c r="E773" s="100"/>
      <c r="F773" s="100" t="s">
        <v>1076</v>
      </c>
      <c r="G773" s="100"/>
      <c r="H773" s="100"/>
      <c r="I773" s="171">
        <f>SUM(I772)</f>
        <v>0</v>
      </c>
      <c r="J773" s="219"/>
      <c r="K773" s="219"/>
      <c r="L773" s="106"/>
      <c r="M773" s="107">
        <f>SUM(M772)</f>
        <v>0</v>
      </c>
      <c r="N773" s="257">
        <f t="shared" si="122"/>
        <v>0</v>
      </c>
      <c r="O773" s="258" t="str">
        <f t="shared" si="123"/>
        <v>---</v>
      </c>
      <c r="P773" s="356"/>
      <c r="Q773" s="369"/>
      <c r="R773" s="138"/>
      <c r="S773" s="107">
        <f>P773-Q773</f>
        <v>0</v>
      </c>
      <c r="T773" s="382"/>
      <c r="U773" s="402">
        <v>44474</v>
      </c>
      <c r="V773" s="107">
        <f>SUM(V772)</f>
        <v>0</v>
      </c>
      <c r="W773" s="107"/>
      <c r="X773" s="107">
        <f>T773-W773</f>
        <v>0</v>
      </c>
    </row>
    <row r="774" spans="1:35" ht="11.25" customHeight="1" x14ac:dyDescent="0.25">
      <c r="A774" s="181" t="s">
        <v>1370</v>
      </c>
      <c r="B774" s="181" t="s">
        <v>1369</v>
      </c>
      <c r="C774" s="181" t="s">
        <v>1370</v>
      </c>
      <c r="D774" s="327"/>
      <c r="E774" s="100"/>
      <c r="F774" s="100" t="s">
        <v>1077</v>
      </c>
      <c r="G774" s="100"/>
      <c r="H774" s="100"/>
      <c r="I774" s="167"/>
      <c r="J774" s="167"/>
      <c r="K774" s="167"/>
      <c r="L774" s="111"/>
      <c r="M774" s="112"/>
      <c r="N774" s="113"/>
      <c r="O774" s="114"/>
      <c r="P774" s="130"/>
      <c r="Q774" s="138"/>
      <c r="R774" s="138"/>
      <c r="S774" s="112"/>
      <c r="T774" s="144"/>
      <c r="U774" s="402">
        <v>44474</v>
      </c>
      <c r="V774" s="112"/>
      <c r="W774" s="112"/>
      <c r="X774" s="112"/>
    </row>
    <row r="775" spans="1:35" ht="11.25" customHeight="1" x14ac:dyDescent="0.25">
      <c r="A775" s="181" t="s">
        <v>1370</v>
      </c>
      <c r="B775" s="181" t="s">
        <v>1369</v>
      </c>
      <c r="C775" s="181" t="s">
        <v>1370</v>
      </c>
      <c r="D775" s="327"/>
      <c r="E775" s="100"/>
      <c r="F775" s="100"/>
      <c r="G775" s="101" t="s">
        <v>1078</v>
      </c>
      <c r="H775" s="100"/>
      <c r="I775" s="167"/>
      <c r="J775" s="167"/>
      <c r="K775" s="167">
        <v>0</v>
      </c>
      <c r="L775" s="111">
        <v>0</v>
      </c>
      <c r="M775" s="112">
        <v>0</v>
      </c>
      <c r="N775" s="259">
        <f t="shared" si="122"/>
        <v>0</v>
      </c>
      <c r="O775" s="260" t="str">
        <f t="shared" si="123"/>
        <v>---</v>
      </c>
      <c r="P775" s="130">
        <v>0</v>
      </c>
      <c r="Q775" s="138">
        <v>0</v>
      </c>
      <c r="R775" s="138"/>
      <c r="S775" s="116">
        <f>P775-Q775</f>
        <v>0</v>
      </c>
      <c r="T775" s="144">
        <v>0</v>
      </c>
      <c r="U775" s="402">
        <v>44474</v>
      </c>
      <c r="V775" s="112">
        <f>Q775-T775</f>
        <v>0</v>
      </c>
      <c r="W775" s="112">
        <v>0</v>
      </c>
      <c r="X775" s="112">
        <f>T775-W775</f>
        <v>0</v>
      </c>
    </row>
    <row r="776" spans="1:35" ht="11.25" customHeight="1" x14ac:dyDescent="0.25">
      <c r="A776" s="181" t="s">
        <v>1370</v>
      </c>
      <c r="B776" s="181" t="s">
        <v>1369</v>
      </c>
      <c r="C776" s="181" t="s">
        <v>1370</v>
      </c>
      <c r="D776" s="327"/>
      <c r="E776" s="100"/>
      <c r="F776" s="100" t="s">
        <v>1079</v>
      </c>
      <c r="G776" s="100"/>
      <c r="H776" s="100"/>
      <c r="I776" s="171">
        <f>SUM(I775)</f>
        <v>0</v>
      </c>
      <c r="J776" s="219"/>
      <c r="K776" s="219"/>
      <c r="L776" s="106"/>
      <c r="M776" s="107">
        <f>SUM(M775)</f>
        <v>0</v>
      </c>
      <c r="N776" s="257">
        <f t="shared" si="122"/>
        <v>0</v>
      </c>
      <c r="O776" s="258" t="str">
        <f t="shared" si="123"/>
        <v>---</v>
      </c>
      <c r="P776" s="356"/>
      <c r="Q776" s="369"/>
      <c r="R776" s="138"/>
      <c r="S776" s="107">
        <f>P776-Q776</f>
        <v>0</v>
      </c>
      <c r="T776" s="382"/>
      <c r="U776" s="402">
        <v>44474</v>
      </c>
      <c r="V776" s="107">
        <f>SUM(V775)</f>
        <v>0</v>
      </c>
      <c r="W776" s="107"/>
      <c r="X776" s="107">
        <f>T776-W776</f>
        <v>0</v>
      </c>
    </row>
    <row r="777" spans="1:35" ht="11.25" customHeight="1" x14ac:dyDescent="0.25">
      <c r="A777" s="181" t="s">
        <v>1370</v>
      </c>
      <c r="B777" s="181" t="s">
        <v>1369</v>
      </c>
      <c r="C777" s="181" t="s">
        <v>1370</v>
      </c>
      <c r="D777" s="327"/>
      <c r="E777" s="100"/>
      <c r="F777" s="100" t="s">
        <v>1080</v>
      </c>
      <c r="G777" s="100"/>
      <c r="H777" s="100"/>
      <c r="I777" s="167"/>
      <c r="J777" s="167"/>
      <c r="K777" s="167"/>
      <c r="L777" s="111"/>
      <c r="M777" s="112"/>
      <c r="N777" s="113">
        <f t="shared" si="122"/>
        <v>0</v>
      </c>
      <c r="O777" s="114" t="str">
        <f t="shared" si="123"/>
        <v>---</v>
      </c>
      <c r="P777" s="130"/>
      <c r="Q777" s="138"/>
      <c r="R777" s="138"/>
      <c r="S777" s="112"/>
      <c r="T777" s="144"/>
      <c r="U777" s="402">
        <v>44474</v>
      </c>
      <c r="V777" s="112"/>
      <c r="W777" s="112"/>
      <c r="X777" s="112"/>
    </row>
    <row r="778" spans="1:35" ht="11.25" customHeight="1" x14ac:dyDescent="0.25">
      <c r="A778" s="181" t="s">
        <v>1370</v>
      </c>
      <c r="B778" s="181" t="s">
        <v>1369</v>
      </c>
      <c r="C778" s="181" t="s">
        <v>1370</v>
      </c>
      <c r="D778" s="327"/>
      <c r="E778" s="100"/>
      <c r="F778" s="100"/>
      <c r="G778" s="101" t="s">
        <v>1081</v>
      </c>
      <c r="H778" s="100"/>
      <c r="I778" s="167"/>
      <c r="J778" s="167">
        <v>0</v>
      </c>
      <c r="K778" s="167">
        <v>0</v>
      </c>
      <c r="L778" s="111">
        <v>0</v>
      </c>
      <c r="M778" s="116">
        <v>1500</v>
      </c>
      <c r="N778" s="113">
        <f t="shared" si="122"/>
        <v>1500</v>
      </c>
      <c r="O778" s="114">
        <f t="shared" si="123"/>
        <v>0</v>
      </c>
      <c r="P778" s="130">
        <v>1500</v>
      </c>
      <c r="Q778" s="138">
        <v>1500</v>
      </c>
      <c r="R778" s="138"/>
      <c r="S778" s="116">
        <f>P778-Q778</f>
        <v>0</v>
      </c>
      <c r="T778" s="144">
        <v>1500</v>
      </c>
      <c r="U778" s="402">
        <v>44474</v>
      </c>
      <c r="V778" s="112">
        <f>Q778-T778</f>
        <v>0</v>
      </c>
      <c r="W778" s="112">
        <v>1500</v>
      </c>
      <c r="X778" s="112">
        <f>T778-W778</f>
        <v>0</v>
      </c>
    </row>
    <row r="779" spans="1:35" ht="11.25" customHeight="1" x14ac:dyDescent="0.25">
      <c r="A779" s="181" t="s">
        <v>1394</v>
      </c>
      <c r="B779" s="181" t="s">
        <v>1369</v>
      </c>
      <c r="C779" s="181" t="s">
        <v>1371</v>
      </c>
      <c r="D779" s="327"/>
      <c r="E779" s="100"/>
      <c r="F779" s="100" t="s">
        <v>1082</v>
      </c>
      <c r="G779" s="100"/>
      <c r="H779" s="100"/>
      <c r="I779" s="336">
        <f>SUM(I777:I778)</f>
        <v>0</v>
      </c>
      <c r="J779" s="336">
        <f>SUM(J777:J778)</f>
        <v>0</v>
      </c>
      <c r="K779" s="336">
        <f>SUM(K777:K778)</f>
        <v>0</v>
      </c>
      <c r="L779" s="331">
        <f>SUM(L777:L778)</f>
        <v>0</v>
      </c>
      <c r="M779" s="332">
        <f>SUM(M777:M778)</f>
        <v>1500</v>
      </c>
      <c r="N779" s="333">
        <f t="shared" si="122"/>
        <v>1500</v>
      </c>
      <c r="O779" s="334">
        <f t="shared" si="123"/>
        <v>0</v>
      </c>
      <c r="P779" s="357">
        <f>SUM(P777:P778)</f>
        <v>1500</v>
      </c>
      <c r="Q779" s="370">
        <f>SUM(Q777:Q778)</f>
        <v>1500</v>
      </c>
      <c r="R779" s="138"/>
      <c r="S779" s="332">
        <f>P779-Q779</f>
        <v>0</v>
      </c>
      <c r="T779" s="383">
        <f>SUM(T777:T778)</f>
        <v>1500</v>
      </c>
      <c r="U779" s="402">
        <v>44474</v>
      </c>
      <c r="V779" s="332">
        <f>SUM(V778)</f>
        <v>0</v>
      </c>
      <c r="W779" s="332">
        <f>SUM(W777:W778)</f>
        <v>1500</v>
      </c>
      <c r="X779" s="332">
        <f>T779-W779</f>
        <v>0</v>
      </c>
    </row>
    <row r="780" spans="1:35" ht="11.25" customHeight="1" x14ac:dyDescent="0.25">
      <c r="A780" s="181" t="s">
        <v>1370</v>
      </c>
      <c r="B780" s="181" t="s">
        <v>1370</v>
      </c>
      <c r="C780" s="181" t="s">
        <v>1371</v>
      </c>
      <c r="D780" s="327"/>
      <c r="E780" s="416" t="s">
        <v>1083</v>
      </c>
      <c r="F780" s="100"/>
      <c r="G780" s="100"/>
      <c r="H780" s="100"/>
      <c r="I780" s="171">
        <f>SUM(I776+I773+I779)</f>
        <v>0</v>
      </c>
      <c r="J780" s="171">
        <f>SUM(J776+J773+J779)</f>
        <v>0</v>
      </c>
      <c r="K780" s="171">
        <f>SUM(K776+K773+K779)</f>
        <v>0</v>
      </c>
      <c r="L780" s="106">
        <f>SUM(L776+L773+L779)</f>
        <v>0</v>
      </c>
      <c r="M780" s="107">
        <f>SUM(M776+M773+M779)</f>
        <v>1500</v>
      </c>
      <c r="N780" s="257">
        <f t="shared" si="122"/>
        <v>1500</v>
      </c>
      <c r="O780" s="258">
        <f t="shared" si="123"/>
        <v>0</v>
      </c>
      <c r="P780" s="356">
        <f>SUM(P776+P773+P779)</f>
        <v>1500</v>
      </c>
      <c r="Q780" s="369">
        <f>SUM(Q776+Q773+Q779)</f>
        <v>1500</v>
      </c>
      <c r="R780" s="138"/>
      <c r="S780" s="107">
        <f>P780-Q780</f>
        <v>0</v>
      </c>
      <c r="T780" s="382">
        <f>SUM(T776+T773+T779)</f>
        <v>1500</v>
      </c>
      <c r="U780" s="402">
        <v>44474</v>
      </c>
      <c r="V780" s="107">
        <f>SUM(V776+V773)</f>
        <v>0</v>
      </c>
      <c r="W780" s="107">
        <f>SUM(W776+W773+W779)</f>
        <v>1500</v>
      </c>
      <c r="X780" s="107">
        <f>T780-W780</f>
        <v>0</v>
      </c>
    </row>
    <row r="781" spans="1:35" ht="11.25" customHeight="1" x14ac:dyDescent="0.25">
      <c r="A781" s="181" t="s">
        <v>1370</v>
      </c>
      <c r="B781" s="181" t="s">
        <v>1370</v>
      </c>
      <c r="C781" s="181" t="s">
        <v>1420</v>
      </c>
      <c r="D781" s="327"/>
      <c r="E781" s="100"/>
      <c r="F781" s="100"/>
      <c r="G781" s="100"/>
      <c r="H781" s="100"/>
      <c r="I781" s="111"/>
      <c r="J781" s="111"/>
      <c r="K781" s="111"/>
      <c r="L781" s="111"/>
      <c r="M781" s="112"/>
      <c r="N781" s="113"/>
      <c r="O781" s="114"/>
      <c r="P781" s="112"/>
      <c r="Q781" s="112"/>
      <c r="R781" s="112"/>
      <c r="S781" s="112"/>
      <c r="T781" s="112"/>
      <c r="U781" s="104"/>
      <c r="V781" s="112"/>
      <c r="W781" s="112"/>
      <c r="X781" s="112"/>
      <c r="AI781" s="181"/>
    </row>
    <row r="782" spans="1:35" ht="11.25" customHeight="1" x14ac:dyDescent="0.25">
      <c r="A782" s="181" t="s">
        <v>1370</v>
      </c>
      <c r="B782" s="181" t="s">
        <v>1370</v>
      </c>
      <c r="C782" s="181" t="s">
        <v>1370</v>
      </c>
      <c r="D782" s="327"/>
      <c r="E782" s="100" t="s">
        <v>1341</v>
      </c>
      <c r="F782" s="100"/>
      <c r="G782" s="100"/>
      <c r="H782" s="100"/>
      <c r="I782" s="111"/>
      <c r="J782" s="111"/>
      <c r="K782" s="111"/>
      <c r="L782" s="111"/>
      <c r="M782" s="112"/>
      <c r="N782" s="113"/>
      <c r="O782" s="114"/>
      <c r="P782" s="130"/>
      <c r="Q782" s="138"/>
      <c r="R782" s="138"/>
      <c r="S782" s="112"/>
      <c r="T782" s="144"/>
      <c r="U782" s="402"/>
      <c r="V782" s="112"/>
      <c r="W782" s="112"/>
      <c r="X782" s="112"/>
      <c r="AH782" s="181"/>
      <c r="AI782" s="181"/>
    </row>
    <row r="783" spans="1:35" ht="11.25" customHeight="1" x14ac:dyDescent="0.25">
      <c r="A783" s="181" t="s">
        <v>1370</v>
      </c>
      <c r="B783" s="181" t="s">
        <v>1370</v>
      </c>
      <c r="C783" s="181" t="s">
        <v>1370</v>
      </c>
      <c r="D783" s="327"/>
      <c r="E783" s="100"/>
      <c r="F783" s="100" t="s">
        <v>1342</v>
      </c>
      <c r="G783" s="100"/>
      <c r="H783" s="100"/>
      <c r="I783" s="111"/>
      <c r="J783" s="111"/>
      <c r="K783" s="111"/>
      <c r="L783" s="111"/>
      <c r="M783" s="112"/>
      <c r="N783" s="113"/>
      <c r="O783" s="114"/>
      <c r="P783" s="130"/>
      <c r="Q783" s="138"/>
      <c r="R783" s="138"/>
      <c r="S783" s="112"/>
      <c r="T783" s="144"/>
      <c r="U783" s="402"/>
      <c r="V783" s="112"/>
      <c r="W783" s="112"/>
      <c r="X783" s="112"/>
      <c r="AH783" s="181"/>
      <c r="AI783" s="181"/>
    </row>
    <row r="784" spans="1:35" ht="11.25" customHeight="1" x14ac:dyDescent="0.25">
      <c r="A784" s="181" t="s">
        <v>1370</v>
      </c>
      <c r="B784" s="181" t="s">
        <v>1370</v>
      </c>
      <c r="C784" s="181" t="s">
        <v>1370</v>
      </c>
      <c r="D784" s="327"/>
      <c r="E784" s="100"/>
      <c r="F784" s="100"/>
      <c r="G784" s="101" t="s">
        <v>1343</v>
      </c>
      <c r="H784" s="100"/>
      <c r="I784" s="117"/>
      <c r="J784" s="117"/>
      <c r="K784" s="117"/>
      <c r="L784" s="117">
        <v>409510</v>
      </c>
      <c r="M784" s="116"/>
      <c r="N784" s="259"/>
      <c r="O784" s="260"/>
      <c r="P784" s="360">
        <v>0</v>
      </c>
      <c r="Q784" s="373"/>
      <c r="R784" s="138"/>
      <c r="S784" s="116"/>
      <c r="T784" s="384"/>
      <c r="U784" s="402"/>
      <c r="V784" s="116"/>
      <c r="W784" s="116"/>
      <c r="X784" s="116"/>
      <c r="AH784" s="181"/>
      <c r="AI784" s="181"/>
    </row>
    <row r="785" spans="1:43" ht="11.25" customHeight="1" x14ac:dyDescent="0.25">
      <c r="A785" s="181" t="s">
        <v>1370</v>
      </c>
      <c r="B785" s="181" t="s">
        <v>1370</v>
      </c>
      <c r="C785" s="181" t="s">
        <v>1370</v>
      </c>
      <c r="D785" s="327"/>
      <c r="E785" s="100"/>
      <c r="F785" s="100" t="s">
        <v>1345</v>
      </c>
      <c r="G785" s="100"/>
      <c r="H785" s="100"/>
      <c r="I785" s="331"/>
      <c r="J785" s="331"/>
      <c r="K785" s="331"/>
      <c r="L785" s="331">
        <f>SUM(L783:L784)</f>
        <v>409510</v>
      </c>
      <c r="M785" s="332"/>
      <c r="N785" s="333"/>
      <c r="O785" s="334"/>
      <c r="P785" s="357">
        <f>SUM(P783:P784)</f>
        <v>0</v>
      </c>
      <c r="Q785" s="370"/>
      <c r="R785" s="138"/>
      <c r="S785" s="332"/>
      <c r="T785" s="383"/>
      <c r="U785" s="402"/>
      <c r="V785" s="332"/>
      <c r="W785" s="332"/>
      <c r="X785" s="332"/>
      <c r="AH785" s="181"/>
      <c r="AI785" s="181"/>
    </row>
    <row r="786" spans="1:43" ht="11.25" customHeight="1" x14ac:dyDescent="0.25">
      <c r="A786" s="181" t="s">
        <v>1370</v>
      </c>
      <c r="B786" s="181" t="s">
        <v>1370</v>
      </c>
      <c r="C786" s="181" t="s">
        <v>1370</v>
      </c>
      <c r="D786" s="327"/>
      <c r="E786" s="109" t="s">
        <v>1344</v>
      </c>
      <c r="F786" s="100"/>
      <c r="G786" s="100"/>
      <c r="H786" s="100"/>
      <c r="I786" s="106"/>
      <c r="J786" s="106"/>
      <c r="K786" s="106"/>
      <c r="L786" s="106">
        <f>SUM(L782+L779+L785)</f>
        <v>409510</v>
      </c>
      <c r="M786" s="107"/>
      <c r="N786" s="257"/>
      <c r="O786" s="258"/>
      <c r="P786" s="356">
        <f>P785</f>
        <v>0</v>
      </c>
      <c r="Q786" s="369"/>
      <c r="R786" s="138"/>
      <c r="S786" s="107"/>
      <c r="T786" s="382"/>
      <c r="U786" s="402"/>
      <c r="V786" s="107"/>
      <c r="W786" s="107"/>
      <c r="X786" s="107"/>
      <c r="AH786" s="181"/>
      <c r="AI786" s="181"/>
    </row>
    <row r="787" spans="1:43" ht="11.25" customHeight="1" x14ac:dyDescent="0.25">
      <c r="A787" s="181" t="s">
        <v>1370</v>
      </c>
      <c r="B787" s="181" t="s">
        <v>1370</v>
      </c>
      <c r="C787" s="181" t="s">
        <v>1370</v>
      </c>
      <c r="D787" s="327"/>
      <c r="E787" s="100"/>
      <c r="F787" s="100"/>
      <c r="G787" s="100"/>
      <c r="H787" s="100"/>
      <c r="I787" s="111"/>
      <c r="J787" s="111"/>
      <c r="K787" s="111"/>
      <c r="L787" s="111"/>
      <c r="M787" s="112"/>
      <c r="N787" s="113"/>
      <c r="O787" s="114"/>
      <c r="P787" s="112"/>
      <c r="Q787" s="112"/>
      <c r="R787" s="112"/>
      <c r="S787" s="112"/>
      <c r="T787" s="112"/>
      <c r="U787" s="104"/>
      <c r="V787" s="112"/>
      <c r="W787" s="112"/>
      <c r="X787" s="112"/>
      <c r="AH787" s="181"/>
      <c r="AI787" s="181"/>
    </row>
    <row r="788" spans="1:43" ht="11.25" customHeight="1" x14ac:dyDescent="0.25">
      <c r="A788" s="181" t="s">
        <v>1370</v>
      </c>
      <c r="B788" s="181" t="s">
        <v>1370</v>
      </c>
      <c r="C788" s="181" t="s">
        <v>1371</v>
      </c>
      <c r="D788" s="327"/>
      <c r="E788" s="230"/>
      <c r="F788" s="230"/>
      <c r="G788" s="230"/>
      <c r="H788" s="230"/>
      <c r="I788" s="231"/>
      <c r="J788" s="231"/>
      <c r="K788" s="231"/>
      <c r="L788" s="231"/>
      <c r="M788" s="231"/>
      <c r="N788" s="232"/>
      <c r="O788" s="228"/>
      <c r="P788" s="103" t="str">
        <f>P2</f>
        <v>Proposed 2022</v>
      </c>
      <c r="Q788" s="103" t="str">
        <f>Q2</f>
        <v>Proposed 2022</v>
      </c>
      <c r="R788" s="103"/>
      <c r="S788" s="103" t="str">
        <f>S2</f>
        <v>Dept - BoS</v>
      </c>
      <c r="T788" s="103" t="str">
        <f>T2</f>
        <v>BudCom 2022</v>
      </c>
      <c r="U788" s="229"/>
      <c r="V788" s="103" t="str">
        <f>V2</f>
        <v>BoS - BudCom</v>
      </c>
      <c r="W788" s="103" t="s">
        <v>1301</v>
      </c>
      <c r="X788" s="103"/>
      <c r="AH788" s="181"/>
      <c r="AI788" s="181"/>
      <c r="AJ788" s="181"/>
      <c r="AK788" s="181"/>
      <c r="AL788" s="181"/>
    </row>
    <row r="789" spans="1:43" s="181" customFormat="1" ht="11.25" customHeight="1" x14ac:dyDescent="0.25">
      <c r="A789" s="181" t="s">
        <v>1370</v>
      </c>
      <c r="B789" s="181" t="s">
        <v>1370</v>
      </c>
      <c r="C789" s="181" t="s">
        <v>1371</v>
      </c>
      <c r="D789" s="327"/>
      <c r="E789" s="230"/>
      <c r="F789" s="230"/>
      <c r="G789" s="230"/>
      <c r="H789" s="230"/>
      <c r="I789" s="231"/>
      <c r="J789" s="231"/>
      <c r="K789" s="231"/>
      <c r="L789" s="231"/>
      <c r="M789" s="231"/>
      <c r="N789" s="232"/>
      <c r="O789" s="228"/>
      <c r="P789" s="103" t="str">
        <f>P3</f>
        <v>Dept. Budget</v>
      </c>
      <c r="Q789" s="103" t="str">
        <f>Q3</f>
        <v>BoS Budget</v>
      </c>
      <c r="R789" s="103"/>
      <c r="S789" s="103" t="str">
        <f>S3</f>
        <v>(increase)</v>
      </c>
      <c r="T789" s="103" t="str">
        <f>T3</f>
        <v xml:space="preserve"> Operating Budget</v>
      </c>
      <c r="U789" s="229"/>
      <c r="V789" s="103" t="str">
        <f>V3</f>
        <v>(increase)</v>
      </c>
      <c r="W789" s="103" t="s">
        <v>561</v>
      </c>
      <c r="X789" s="103"/>
      <c r="Y789" s="291"/>
      <c r="AC789" s="100"/>
      <c r="AD789" s="100"/>
      <c r="AE789" s="100"/>
      <c r="AO789" s="100"/>
      <c r="AP789" s="100"/>
      <c r="AQ789" s="100"/>
    </row>
    <row r="790" spans="1:43" s="181" customFormat="1" ht="11.25" customHeight="1" x14ac:dyDescent="0.25">
      <c r="A790" s="181" t="s">
        <v>1370</v>
      </c>
      <c r="B790" s="181" t="s">
        <v>1370</v>
      </c>
      <c r="C790" s="181" t="s">
        <v>1370</v>
      </c>
      <c r="D790" s="327"/>
      <c r="E790" s="100" t="s">
        <v>1146</v>
      </c>
      <c r="F790" s="100"/>
      <c r="G790" s="100"/>
      <c r="H790" s="100"/>
      <c r="I790" s="111"/>
      <c r="J790" s="111"/>
      <c r="K790" s="111"/>
      <c r="L790" s="111"/>
      <c r="M790" s="112"/>
      <c r="N790" s="113"/>
      <c r="O790" s="114"/>
      <c r="P790" s="112"/>
      <c r="Q790" s="112"/>
      <c r="R790" s="112"/>
      <c r="S790" s="112"/>
      <c r="T790" s="112"/>
      <c r="U790" s="104"/>
      <c r="V790" s="112"/>
      <c r="W790" s="102"/>
      <c r="X790" s="112"/>
      <c r="Y790" s="291"/>
      <c r="AC790" s="100"/>
      <c r="AD790" s="100"/>
      <c r="AE790" s="100"/>
      <c r="AK790" s="100"/>
      <c r="AL790" s="100"/>
    </row>
    <row r="791" spans="1:43" ht="11.25" customHeight="1" x14ac:dyDescent="0.25">
      <c r="A791" s="181" t="s">
        <v>1370</v>
      </c>
      <c r="B791" s="181" t="s">
        <v>1370</v>
      </c>
      <c r="C791" s="181" t="s">
        <v>1370</v>
      </c>
      <c r="D791" s="327"/>
      <c r="E791" s="100" t="s">
        <v>1084</v>
      </c>
      <c r="F791" s="100"/>
      <c r="G791" s="100"/>
      <c r="H791" s="100"/>
      <c r="I791" s="111"/>
      <c r="J791" s="111"/>
      <c r="K791" s="111"/>
      <c r="L791" s="111"/>
      <c r="M791" s="112"/>
      <c r="N791" s="113"/>
      <c r="O791" s="114"/>
      <c r="P791" s="112"/>
      <c r="Q791" s="112"/>
      <c r="R791" s="112"/>
      <c r="S791" s="112"/>
      <c r="T791" s="112"/>
      <c r="U791" s="104"/>
      <c r="V791" s="112"/>
      <c r="W791" s="102"/>
      <c r="X791" s="112"/>
      <c r="AH791" s="181"/>
      <c r="AI791" s="181"/>
      <c r="AJ791" s="181"/>
      <c r="AO791" s="181"/>
      <c r="AP791" s="181"/>
      <c r="AQ791" s="181"/>
    </row>
    <row r="792" spans="1:43" ht="11.25" customHeight="1" x14ac:dyDescent="0.25">
      <c r="A792" s="181" t="s">
        <v>1370</v>
      </c>
      <c r="B792" s="181" t="s">
        <v>1370</v>
      </c>
      <c r="C792" s="181" t="s">
        <v>1370</v>
      </c>
      <c r="D792" s="327"/>
      <c r="E792" s="100"/>
      <c r="F792" s="277"/>
      <c r="G792" s="277"/>
      <c r="H792" s="277"/>
      <c r="I792" s="278"/>
      <c r="J792" s="278"/>
      <c r="K792" s="278"/>
      <c r="L792" s="278"/>
      <c r="M792" s="112"/>
      <c r="N792" s="280"/>
      <c r="O792" s="281"/>
      <c r="P792" s="279"/>
      <c r="Q792" s="279"/>
      <c r="R792" s="279"/>
      <c r="S792" s="279">
        <f t="shared" ref="S792:S795" si="132">P792-Q792</f>
        <v>0</v>
      </c>
      <c r="T792" s="279"/>
      <c r="U792" s="241"/>
      <c r="V792" s="278">
        <f>Q792-T792</f>
        <v>0</v>
      </c>
      <c r="W792" s="102"/>
      <c r="X792" s="102"/>
      <c r="AH792" s="181"/>
      <c r="AI792" s="181"/>
      <c r="AJ792" s="181"/>
    </row>
    <row r="793" spans="1:43" ht="11.25" customHeight="1" x14ac:dyDescent="0.25">
      <c r="A793" s="181" t="s">
        <v>1370</v>
      </c>
      <c r="B793" s="181" t="s">
        <v>1370</v>
      </c>
      <c r="C793" s="181" t="s">
        <v>1370</v>
      </c>
      <c r="D793" s="327"/>
      <c r="E793" s="100"/>
      <c r="F793" s="277"/>
      <c r="G793" s="277"/>
      <c r="H793" s="277"/>
      <c r="I793" s="278"/>
      <c r="J793" s="278"/>
      <c r="K793" s="278"/>
      <c r="L793" s="278"/>
      <c r="M793" s="112"/>
      <c r="N793" s="280"/>
      <c r="O793" s="281"/>
      <c r="P793" s="279"/>
      <c r="Q793" s="279"/>
      <c r="R793" s="279"/>
      <c r="S793" s="279">
        <f t="shared" si="132"/>
        <v>0</v>
      </c>
      <c r="T793" s="279"/>
      <c r="U793" s="241"/>
      <c r="V793" s="278">
        <f>Q793-T793</f>
        <v>0</v>
      </c>
      <c r="W793" s="102"/>
      <c r="X793" s="102"/>
      <c r="Y793" s="292"/>
      <c r="AH793" s="181"/>
      <c r="AI793" s="181"/>
      <c r="AJ793" s="181"/>
    </row>
    <row r="794" spans="1:43" ht="11.25" customHeight="1" x14ac:dyDescent="0.25">
      <c r="A794" s="181" t="s">
        <v>1370</v>
      </c>
      <c r="B794" s="181" t="s">
        <v>1370</v>
      </c>
      <c r="C794" s="181" t="s">
        <v>1370</v>
      </c>
      <c r="D794" s="327"/>
      <c r="E794" s="100"/>
      <c r="F794" s="277"/>
      <c r="G794" s="277"/>
      <c r="H794" s="277"/>
      <c r="I794" s="278"/>
      <c r="J794" s="278"/>
      <c r="K794" s="278"/>
      <c r="L794" s="278"/>
      <c r="M794" s="112"/>
      <c r="N794" s="280"/>
      <c r="O794" s="281"/>
      <c r="P794" s="279"/>
      <c r="Q794" s="279"/>
      <c r="R794" s="279"/>
      <c r="S794" s="279">
        <f t="shared" si="132"/>
        <v>0</v>
      </c>
      <c r="T794" s="279"/>
      <c r="U794" s="241"/>
      <c r="V794" s="278">
        <f>Q794-T794</f>
        <v>0</v>
      </c>
      <c r="W794" s="102"/>
      <c r="X794" s="102"/>
      <c r="Y794" s="292"/>
      <c r="AH794" s="181"/>
      <c r="AI794" s="181"/>
      <c r="AJ794" s="181"/>
    </row>
    <row r="795" spans="1:43" ht="11.25" customHeight="1" x14ac:dyDescent="0.25">
      <c r="A795" s="181" t="s">
        <v>1370</v>
      </c>
      <c r="B795" s="181" t="s">
        <v>1370</v>
      </c>
      <c r="C795" s="181" t="s">
        <v>1370</v>
      </c>
      <c r="D795" s="327"/>
      <c r="E795" s="100"/>
      <c r="F795" s="277"/>
      <c r="G795" s="277"/>
      <c r="H795" s="277"/>
      <c r="I795" s="278"/>
      <c r="J795" s="278"/>
      <c r="K795" s="278"/>
      <c r="L795" s="278"/>
      <c r="M795" s="112"/>
      <c r="N795" s="282"/>
      <c r="O795" s="283"/>
      <c r="P795" s="279"/>
      <c r="Q795" s="279"/>
      <c r="R795" s="279"/>
      <c r="S795" s="279">
        <f t="shared" si="132"/>
        <v>0</v>
      </c>
      <c r="T795" s="279"/>
      <c r="U795" s="241"/>
      <c r="V795" s="278">
        <f>Q795-T795</f>
        <v>0</v>
      </c>
      <c r="W795" s="102"/>
      <c r="X795" s="102"/>
      <c r="Y795" s="292"/>
      <c r="AH795" s="181"/>
      <c r="AI795" s="181"/>
      <c r="AJ795" s="181"/>
    </row>
    <row r="796" spans="1:43" ht="11.25" customHeight="1" x14ac:dyDescent="0.25">
      <c r="A796" s="181" t="s">
        <v>1370</v>
      </c>
      <c r="B796" s="181" t="s">
        <v>1370</v>
      </c>
      <c r="C796" s="181" t="s">
        <v>1370</v>
      </c>
      <c r="D796" s="327"/>
      <c r="E796" s="109" t="s">
        <v>1085</v>
      </c>
      <c r="F796" s="100"/>
      <c r="G796" s="100"/>
      <c r="H796" s="100"/>
      <c r="I796" s="106"/>
      <c r="J796" s="106"/>
      <c r="K796" s="106">
        <f>SUM(K792:K795)</f>
        <v>0</v>
      </c>
      <c r="L796" s="106">
        <f>SUM(L792:L795)</f>
        <v>0</v>
      </c>
      <c r="M796" s="107">
        <f>0</f>
        <v>0</v>
      </c>
      <c r="N796" s="113"/>
      <c r="O796" s="114"/>
      <c r="P796" s="107">
        <f>SUM(P792:P795)</f>
        <v>0</v>
      </c>
      <c r="Q796" s="107">
        <f>SUM(Q792:Q795)</f>
        <v>0</v>
      </c>
      <c r="R796" s="112"/>
      <c r="S796" s="107">
        <f>SUM(S792:S795)</f>
        <v>0</v>
      </c>
      <c r="T796" s="107">
        <f>SUM(T792:T795)</f>
        <v>0</v>
      </c>
      <c r="U796" s="241"/>
      <c r="V796" s="106">
        <f>SUM(V792:V795)</f>
        <v>0</v>
      </c>
      <c r="W796" s="102"/>
      <c r="X796" s="102"/>
      <c r="Y796" s="292"/>
      <c r="AH796" s="181"/>
      <c r="AI796" s="181"/>
      <c r="AJ796" s="181"/>
    </row>
    <row r="797" spans="1:43" ht="11.25" customHeight="1" x14ac:dyDescent="0.25">
      <c r="A797" s="181" t="s">
        <v>1370</v>
      </c>
      <c r="B797" s="181" t="s">
        <v>1370</v>
      </c>
      <c r="C797" s="181" t="s">
        <v>1370</v>
      </c>
      <c r="D797" s="327"/>
      <c r="E797" s="100" t="s">
        <v>1086</v>
      </c>
      <c r="F797" s="100"/>
      <c r="G797" s="100"/>
      <c r="H797" s="100"/>
      <c r="I797" s="111"/>
      <c r="J797" s="111"/>
      <c r="K797" s="111"/>
      <c r="L797" s="111"/>
      <c r="M797" s="112"/>
      <c r="N797" s="113"/>
      <c r="O797" s="114"/>
      <c r="P797" s="112"/>
      <c r="Q797" s="112"/>
      <c r="R797" s="112"/>
      <c r="S797" s="112"/>
      <c r="T797" s="112"/>
      <c r="U797" s="241"/>
      <c r="V797" s="111"/>
      <c r="W797" s="102"/>
      <c r="X797" s="102"/>
      <c r="Y797" s="292"/>
      <c r="AH797" s="181"/>
      <c r="AI797" s="181"/>
      <c r="AJ797" s="181"/>
    </row>
    <row r="798" spans="1:43" ht="11.25" customHeight="1" x14ac:dyDescent="0.25">
      <c r="A798" s="181" t="s">
        <v>1370</v>
      </c>
      <c r="B798" s="181" t="s">
        <v>1370</v>
      </c>
      <c r="C798" s="181" t="s">
        <v>1370</v>
      </c>
      <c r="D798" s="327"/>
      <c r="E798" s="100"/>
      <c r="F798" s="139" t="s">
        <v>1223</v>
      </c>
      <c r="G798" s="139" t="s">
        <v>1153</v>
      </c>
      <c r="H798" s="139"/>
      <c r="I798" s="141"/>
      <c r="J798" s="141"/>
      <c r="K798" s="141"/>
      <c r="L798" s="141"/>
      <c r="M798" s="112">
        <v>470000</v>
      </c>
      <c r="N798" s="142"/>
      <c r="O798" s="143"/>
      <c r="P798" s="144">
        <v>470000</v>
      </c>
      <c r="Q798" s="144">
        <v>470000</v>
      </c>
      <c r="R798" s="144"/>
      <c r="S798" s="144">
        <f t="shared" ref="S798:S802" si="133">P798-Q798</f>
        <v>0</v>
      </c>
      <c r="T798" s="144">
        <v>470000</v>
      </c>
      <c r="U798" s="241"/>
      <c r="V798" s="141">
        <f>Q798-T798</f>
        <v>0</v>
      </c>
      <c r="W798" s="102"/>
      <c r="X798" s="102"/>
      <c r="Y798" s="292"/>
      <c r="AH798" s="181"/>
      <c r="AI798" s="181"/>
      <c r="AJ798" s="181"/>
    </row>
    <row r="799" spans="1:43" ht="11.25" customHeight="1" x14ac:dyDescent="0.25">
      <c r="A799" s="181" t="s">
        <v>1370</v>
      </c>
      <c r="B799" s="181" t="s">
        <v>1370</v>
      </c>
      <c r="C799" s="181" t="s">
        <v>1370</v>
      </c>
      <c r="D799" s="327"/>
      <c r="E799" s="100"/>
      <c r="F799" s="277"/>
      <c r="G799" s="277"/>
      <c r="H799" s="277"/>
      <c r="I799" s="278"/>
      <c r="J799" s="278"/>
      <c r="K799" s="278"/>
      <c r="L799" s="278"/>
      <c r="M799" s="112"/>
      <c r="N799" s="280"/>
      <c r="O799" s="281"/>
      <c r="P799" s="279"/>
      <c r="Q799" s="279"/>
      <c r="R799" s="279"/>
      <c r="S799" s="279">
        <f t="shared" si="133"/>
        <v>0</v>
      </c>
      <c r="T799" s="279"/>
      <c r="U799" s="241"/>
      <c r="V799" s="278">
        <f>Q799-T799</f>
        <v>0</v>
      </c>
      <c r="W799" s="102"/>
      <c r="X799" s="102"/>
      <c r="Y799" s="292"/>
      <c r="AH799" s="181"/>
      <c r="AI799" s="181"/>
      <c r="AJ799" s="181"/>
    </row>
    <row r="800" spans="1:43" ht="11.25" customHeight="1" x14ac:dyDescent="0.25">
      <c r="A800" s="181" t="s">
        <v>1370</v>
      </c>
      <c r="B800" s="181" t="s">
        <v>1370</v>
      </c>
      <c r="C800" s="181" t="s">
        <v>1370</v>
      </c>
      <c r="D800" s="327"/>
      <c r="E800" s="100"/>
      <c r="F800" s="277"/>
      <c r="G800" s="277"/>
      <c r="H800" s="277"/>
      <c r="I800" s="278"/>
      <c r="J800" s="278"/>
      <c r="K800" s="278"/>
      <c r="L800" s="278"/>
      <c r="M800" s="112"/>
      <c r="N800" s="280"/>
      <c r="O800" s="281"/>
      <c r="P800" s="279"/>
      <c r="Q800" s="279"/>
      <c r="R800" s="279"/>
      <c r="S800" s="279">
        <f t="shared" si="133"/>
        <v>0</v>
      </c>
      <c r="T800" s="279"/>
      <c r="U800" s="241"/>
      <c r="V800" s="278">
        <f>Q800-T800</f>
        <v>0</v>
      </c>
      <c r="W800" s="102"/>
      <c r="X800" s="102"/>
      <c r="Y800" s="292"/>
      <c r="AH800" s="181"/>
      <c r="AI800" s="181"/>
      <c r="AJ800" s="181"/>
    </row>
    <row r="801" spans="1:36" ht="11.25" customHeight="1" x14ac:dyDescent="0.25">
      <c r="A801" s="181" t="s">
        <v>1370</v>
      </c>
      <c r="B801" s="181" t="s">
        <v>1370</v>
      </c>
      <c r="C801" s="181" t="s">
        <v>1370</v>
      </c>
      <c r="D801" s="327"/>
      <c r="E801" s="100"/>
      <c r="F801" s="277"/>
      <c r="G801" s="277"/>
      <c r="H801" s="277"/>
      <c r="I801" s="278"/>
      <c r="J801" s="278"/>
      <c r="K801" s="278"/>
      <c r="L801" s="278"/>
      <c r="M801" s="112"/>
      <c r="N801" s="280"/>
      <c r="O801" s="281"/>
      <c r="P801" s="279"/>
      <c r="Q801" s="279"/>
      <c r="R801" s="279"/>
      <c r="S801" s="279">
        <f t="shared" si="133"/>
        <v>0</v>
      </c>
      <c r="T801" s="279"/>
      <c r="U801" s="241"/>
      <c r="V801" s="278">
        <f>Q801-T801</f>
        <v>0</v>
      </c>
      <c r="W801" s="102"/>
      <c r="X801" s="102"/>
      <c r="Y801" s="292"/>
      <c r="AH801" s="181"/>
      <c r="AI801" s="181"/>
      <c r="AJ801" s="181"/>
    </row>
    <row r="802" spans="1:36" ht="11.25" customHeight="1" x14ac:dyDescent="0.25">
      <c r="A802" s="181" t="s">
        <v>1370</v>
      </c>
      <c r="B802" s="181" t="s">
        <v>1370</v>
      </c>
      <c r="C802" s="181" t="s">
        <v>1370</v>
      </c>
      <c r="D802" s="327"/>
      <c r="E802" s="100"/>
      <c r="F802" s="277"/>
      <c r="G802" s="277"/>
      <c r="H802" s="277"/>
      <c r="I802" s="278"/>
      <c r="J802" s="278"/>
      <c r="K802" s="278"/>
      <c r="L802" s="278"/>
      <c r="M802" s="112"/>
      <c r="N802" s="282"/>
      <c r="O802" s="283"/>
      <c r="P802" s="279"/>
      <c r="Q802" s="279"/>
      <c r="R802" s="279"/>
      <c r="S802" s="279">
        <f t="shared" si="133"/>
        <v>0</v>
      </c>
      <c r="T802" s="279"/>
      <c r="U802" s="241"/>
      <c r="V802" s="278">
        <f>Q802-T802</f>
        <v>0</v>
      </c>
      <c r="W802" s="102"/>
      <c r="X802" s="102"/>
      <c r="Y802" s="292"/>
      <c r="AH802" s="181"/>
      <c r="AI802" s="181"/>
      <c r="AJ802" s="181"/>
    </row>
    <row r="803" spans="1:36" ht="11.25" customHeight="1" x14ac:dyDescent="0.25">
      <c r="A803" s="181" t="s">
        <v>1370</v>
      </c>
      <c r="B803" s="181" t="s">
        <v>1370</v>
      </c>
      <c r="C803" s="181" t="s">
        <v>1370</v>
      </c>
      <c r="D803" s="327"/>
      <c r="E803" s="109" t="s">
        <v>1087</v>
      </c>
      <c r="F803" s="100"/>
      <c r="G803" s="100"/>
      <c r="H803" s="100"/>
      <c r="I803" s="106"/>
      <c r="J803" s="106"/>
      <c r="K803" s="106">
        <f>SUM(K798:K802)</f>
        <v>0</v>
      </c>
      <c r="L803" s="106">
        <f>SUM(L798:L802)</f>
        <v>0</v>
      </c>
      <c r="M803" s="107">
        <v>0</v>
      </c>
      <c r="N803" s="113"/>
      <c r="O803" s="114"/>
      <c r="P803" s="107">
        <f t="shared" ref="P803:T803" si="134">SUM(P799:P802)</f>
        <v>0</v>
      </c>
      <c r="Q803" s="107">
        <f t="shared" si="134"/>
        <v>0</v>
      </c>
      <c r="R803" s="112"/>
      <c r="S803" s="107">
        <f t="shared" si="134"/>
        <v>0</v>
      </c>
      <c r="T803" s="107">
        <f t="shared" si="134"/>
        <v>0</v>
      </c>
      <c r="U803" s="241"/>
      <c r="V803" s="106">
        <f>SUM(V799:V802)</f>
        <v>0</v>
      </c>
      <c r="W803" s="102"/>
      <c r="X803" s="102"/>
      <c r="Y803" s="292"/>
      <c r="AH803" s="181"/>
      <c r="AI803" s="181"/>
      <c r="AJ803" s="181"/>
    </row>
    <row r="804" spans="1:36" ht="11.25" customHeight="1" x14ac:dyDescent="0.25">
      <c r="A804" s="181" t="s">
        <v>1370</v>
      </c>
      <c r="B804" s="181" t="s">
        <v>1370</v>
      </c>
      <c r="C804" s="181" t="s">
        <v>1370</v>
      </c>
      <c r="D804" s="327"/>
      <c r="E804" s="100" t="s">
        <v>1088</v>
      </c>
      <c r="F804" s="100"/>
      <c r="G804" s="100"/>
      <c r="H804" s="100"/>
      <c r="I804" s="111"/>
      <c r="J804" s="111"/>
      <c r="K804" s="111"/>
      <c r="L804" s="111"/>
      <c r="M804" s="112"/>
      <c r="N804" s="113"/>
      <c r="O804" s="114"/>
      <c r="P804" s="112"/>
      <c r="Q804" s="112"/>
      <c r="R804" s="112"/>
      <c r="S804" s="112"/>
      <c r="T804" s="112"/>
      <c r="U804" s="241"/>
      <c r="V804" s="111"/>
      <c r="W804" s="102"/>
      <c r="X804" s="102"/>
      <c r="Y804" s="292"/>
      <c r="AH804" s="181"/>
      <c r="AI804" s="181"/>
      <c r="AJ804" s="181"/>
    </row>
    <row r="805" spans="1:36" ht="11.25" customHeight="1" x14ac:dyDescent="0.25">
      <c r="A805" s="181" t="s">
        <v>1370</v>
      </c>
      <c r="B805" s="181" t="s">
        <v>1370</v>
      </c>
      <c r="C805" s="181" t="s">
        <v>1370</v>
      </c>
      <c r="D805" s="327"/>
      <c r="E805" s="100"/>
      <c r="F805" s="140" t="s">
        <v>1190</v>
      </c>
      <c r="G805" s="140" t="s">
        <v>1182</v>
      </c>
      <c r="H805" s="140"/>
      <c r="I805" s="141"/>
      <c r="J805" s="141"/>
      <c r="K805" s="141"/>
      <c r="L805" s="141"/>
      <c r="M805" s="112">
        <v>0</v>
      </c>
      <c r="N805" s="142"/>
      <c r="O805" s="143"/>
      <c r="P805" s="144">
        <v>376750</v>
      </c>
      <c r="Q805" s="144"/>
      <c r="R805" s="144"/>
      <c r="S805" s="144">
        <f t="shared" ref="S805:S811" si="135">P805-Q805</f>
        <v>376750</v>
      </c>
      <c r="T805" s="144">
        <v>0</v>
      </c>
      <c r="U805" s="241"/>
      <c r="V805" s="141">
        <f>Q805-T805</f>
        <v>0</v>
      </c>
      <c r="W805" s="102"/>
      <c r="X805" s="102"/>
      <c r="Y805" s="292"/>
      <c r="AH805" s="181"/>
      <c r="AI805" s="181"/>
      <c r="AJ805" s="181"/>
    </row>
    <row r="806" spans="1:36" ht="11.25" customHeight="1" x14ac:dyDescent="0.25">
      <c r="A806" s="181" t="s">
        <v>1370</v>
      </c>
      <c r="B806" s="181" t="s">
        <v>1370</v>
      </c>
      <c r="C806" s="181" t="s">
        <v>1370</v>
      </c>
      <c r="D806" s="327"/>
      <c r="E806" s="100"/>
      <c r="F806" s="140" t="s">
        <v>1191</v>
      </c>
      <c r="G806" s="140" t="s">
        <v>1183</v>
      </c>
      <c r="H806" s="140"/>
      <c r="I806" s="141"/>
      <c r="J806" s="141"/>
      <c r="K806" s="141"/>
      <c r="L806" s="141"/>
      <c r="M806" s="112">
        <v>295800</v>
      </c>
      <c r="N806" s="142"/>
      <c r="O806" s="143"/>
      <c r="P806" s="144">
        <v>295800</v>
      </c>
      <c r="Q806" s="144">
        <v>295800</v>
      </c>
      <c r="R806" s="144"/>
      <c r="S806" s="144">
        <f t="shared" si="135"/>
        <v>0</v>
      </c>
      <c r="T806" s="144">
        <v>295800</v>
      </c>
      <c r="U806" s="241"/>
      <c r="V806" s="141">
        <f>Q806-T806</f>
        <v>0</v>
      </c>
      <c r="W806" s="102"/>
      <c r="X806" s="102"/>
      <c r="Y806" s="292"/>
      <c r="AH806" s="181"/>
      <c r="AI806" s="181"/>
      <c r="AJ806" s="181"/>
    </row>
    <row r="807" spans="1:36" ht="11.25" customHeight="1" x14ac:dyDescent="0.25">
      <c r="A807" s="181" t="s">
        <v>1370</v>
      </c>
      <c r="B807" s="181" t="s">
        <v>1370</v>
      </c>
      <c r="C807" s="181" t="s">
        <v>1370</v>
      </c>
      <c r="D807" s="327"/>
      <c r="E807" s="100"/>
      <c r="F807" s="222" t="s">
        <v>1229</v>
      </c>
      <c r="G807" s="222" t="s">
        <v>1230</v>
      </c>
      <c r="H807" s="222"/>
      <c r="I807" s="223"/>
      <c r="J807" s="223"/>
      <c r="K807" s="223"/>
      <c r="L807" s="223"/>
      <c r="M807" s="112">
        <v>2600000</v>
      </c>
      <c r="N807" s="225"/>
      <c r="O807" s="226"/>
      <c r="P807" s="224">
        <v>2600000</v>
      </c>
      <c r="Q807" s="224">
        <v>2600000</v>
      </c>
      <c r="R807" s="224"/>
      <c r="S807" s="224">
        <f t="shared" si="135"/>
        <v>0</v>
      </c>
      <c r="T807" s="224">
        <v>2600000</v>
      </c>
      <c r="U807" s="241"/>
      <c r="V807" s="223">
        <f>Q807-T807</f>
        <v>0</v>
      </c>
      <c r="W807" s="102"/>
      <c r="X807" s="102"/>
      <c r="Y807" s="292"/>
      <c r="AH807" s="181"/>
      <c r="AI807" s="181"/>
      <c r="AJ807" s="181"/>
    </row>
    <row r="808" spans="1:36" ht="11.25" customHeight="1" x14ac:dyDescent="0.25">
      <c r="A808" s="181" t="s">
        <v>1370</v>
      </c>
      <c r="B808" s="181" t="s">
        <v>1370</v>
      </c>
      <c r="C808" s="181" t="s">
        <v>1370</v>
      </c>
      <c r="D808" s="327"/>
      <c r="E808" s="100"/>
      <c r="F808" s="284"/>
      <c r="G808" s="284"/>
      <c r="H808" s="284"/>
      <c r="I808" s="278"/>
      <c r="J808" s="278"/>
      <c r="K808" s="278"/>
      <c r="L808" s="278"/>
      <c r="M808" s="112"/>
      <c r="N808" s="280"/>
      <c r="O808" s="281"/>
      <c r="P808" s="279"/>
      <c r="Q808" s="279"/>
      <c r="R808" s="279"/>
      <c r="S808" s="279">
        <f t="shared" si="135"/>
        <v>0</v>
      </c>
      <c r="T808" s="279"/>
      <c r="U808" s="241"/>
      <c r="V808" s="278">
        <f>Q808-T808</f>
        <v>0</v>
      </c>
      <c r="W808" s="102"/>
      <c r="X808" s="102"/>
      <c r="Y808" s="292"/>
      <c r="AH808" s="181"/>
      <c r="AI808" s="181"/>
      <c r="AJ808" s="181"/>
    </row>
    <row r="809" spans="1:36" ht="11.25" customHeight="1" x14ac:dyDescent="0.25">
      <c r="A809" s="181" t="s">
        <v>1370</v>
      </c>
      <c r="B809" s="181" t="s">
        <v>1370</v>
      </c>
      <c r="C809" s="181" t="s">
        <v>1370</v>
      </c>
      <c r="D809" s="327"/>
      <c r="E809" s="100"/>
      <c r="F809" s="284"/>
      <c r="G809" s="284"/>
      <c r="H809" s="284"/>
      <c r="I809" s="278"/>
      <c r="J809" s="278"/>
      <c r="K809" s="278"/>
      <c r="L809" s="278"/>
      <c r="M809" s="112"/>
      <c r="N809" s="280"/>
      <c r="O809" s="281"/>
      <c r="P809" s="279"/>
      <c r="Q809" s="279"/>
      <c r="R809" s="279"/>
      <c r="S809" s="279">
        <f t="shared" si="135"/>
        <v>0</v>
      </c>
      <c r="T809" s="279"/>
      <c r="U809" s="241"/>
      <c r="V809" s="278">
        <f>Q809-T809</f>
        <v>0</v>
      </c>
      <c r="W809" s="102"/>
      <c r="X809" s="102"/>
      <c r="Y809" s="292"/>
      <c r="AH809" s="181"/>
      <c r="AI809" s="181"/>
      <c r="AJ809" s="181"/>
    </row>
    <row r="810" spans="1:36" ht="11.25" customHeight="1" x14ac:dyDescent="0.25">
      <c r="A810" s="181" t="s">
        <v>1370</v>
      </c>
      <c r="B810" s="181" t="s">
        <v>1370</v>
      </c>
      <c r="C810" s="181" t="s">
        <v>1370</v>
      </c>
      <c r="D810" s="327"/>
      <c r="E810" s="100"/>
      <c r="F810" s="284"/>
      <c r="G810" s="284"/>
      <c r="H810" s="284"/>
      <c r="I810" s="278"/>
      <c r="J810" s="278"/>
      <c r="K810" s="278"/>
      <c r="L810" s="278"/>
      <c r="M810" s="112"/>
      <c r="N810" s="280"/>
      <c r="O810" s="281"/>
      <c r="P810" s="279"/>
      <c r="Q810" s="279"/>
      <c r="R810" s="279"/>
      <c r="S810" s="279">
        <f t="shared" si="135"/>
        <v>0</v>
      </c>
      <c r="T810" s="279"/>
      <c r="U810" s="241"/>
      <c r="V810" s="278">
        <f>Q810-T810</f>
        <v>0</v>
      </c>
      <c r="W810" s="102"/>
      <c r="X810" s="102"/>
      <c r="Y810" s="292"/>
      <c r="AH810" s="181"/>
      <c r="AI810" s="181"/>
      <c r="AJ810" s="181"/>
    </row>
    <row r="811" spans="1:36" ht="11.25" customHeight="1" x14ac:dyDescent="0.25">
      <c r="A811" s="181" t="s">
        <v>1370</v>
      </c>
      <c r="B811" s="181" t="s">
        <v>1370</v>
      </c>
      <c r="C811" s="181" t="s">
        <v>1370</v>
      </c>
      <c r="D811" s="327"/>
      <c r="E811" s="100"/>
      <c r="F811" s="277"/>
      <c r="G811" s="277"/>
      <c r="H811" s="277"/>
      <c r="I811" s="278"/>
      <c r="J811" s="278"/>
      <c r="K811" s="278"/>
      <c r="L811" s="278"/>
      <c r="M811" s="112"/>
      <c r="N811" s="282"/>
      <c r="O811" s="283"/>
      <c r="P811" s="279"/>
      <c r="Q811" s="279"/>
      <c r="R811" s="279"/>
      <c r="S811" s="279">
        <f t="shared" si="135"/>
        <v>0</v>
      </c>
      <c r="T811" s="279"/>
      <c r="U811" s="241"/>
      <c r="V811" s="278">
        <f>Q811-T811</f>
        <v>0</v>
      </c>
      <c r="W811" s="102"/>
      <c r="X811" s="102"/>
      <c r="Y811" s="292"/>
      <c r="AH811" s="181"/>
      <c r="AI811" s="181"/>
      <c r="AJ811" s="181"/>
    </row>
    <row r="812" spans="1:36" ht="11.25" customHeight="1" x14ac:dyDescent="0.25">
      <c r="A812" s="181" t="s">
        <v>1370</v>
      </c>
      <c r="B812" s="181" t="s">
        <v>1370</v>
      </c>
      <c r="C812" s="181" t="s">
        <v>1370</v>
      </c>
      <c r="D812" s="327"/>
      <c r="E812" s="109" t="s">
        <v>1089</v>
      </c>
      <c r="F812" s="100"/>
      <c r="G812" s="100"/>
      <c r="H812" s="100"/>
      <c r="I812" s="106"/>
      <c r="J812" s="106"/>
      <c r="K812" s="106">
        <f>SUM(K805:K811)</f>
        <v>0</v>
      </c>
      <c r="L812" s="106">
        <f>SUM(L805:L811)</f>
        <v>0</v>
      </c>
      <c r="M812" s="107">
        <v>0</v>
      </c>
      <c r="N812" s="113"/>
      <c r="O812" s="114"/>
      <c r="P812" s="107">
        <f t="shared" ref="P812:T812" si="136">SUM(P808:P811)</f>
        <v>0</v>
      </c>
      <c r="Q812" s="107">
        <f t="shared" si="136"/>
        <v>0</v>
      </c>
      <c r="R812" s="112"/>
      <c r="S812" s="107">
        <f t="shared" si="136"/>
        <v>0</v>
      </c>
      <c r="T812" s="107">
        <f t="shared" si="136"/>
        <v>0</v>
      </c>
      <c r="U812" s="241"/>
      <c r="V812" s="106">
        <f>SUM(V808:V811)</f>
        <v>0</v>
      </c>
      <c r="W812" s="102"/>
      <c r="X812" s="102"/>
      <c r="Y812" s="292"/>
      <c r="AH812" s="181"/>
      <c r="AI812" s="181"/>
      <c r="AJ812" s="181"/>
    </row>
    <row r="813" spans="1:36" ht="11.25" customHeight="1" x14ac:dyDescent="0.25">
      <c r="A813" s="181" t="s">
        <v>1370</v>
      </c>
      <c r="B813" s="181" t="s">
        <v>1370</v>
      </c>
      <c r="C813" s="181" t="s">
        <v>1370</v>
      </c>
      <c r="D813" s="327"/>
      <c r="E813" s="100" t="s">
        <v>1090</v>
      </c>
      <c r="F813" s="100"/>
      <c r="G813" s="100"/>
      <c r="H813" s="100"/>
      <c r="I813" s="111"/>
      <c r="J813" s="111"/>
      <c r="K813" s="111"/>
      <c r="L813" s="111"/>
      <c r="M813" s="112"/>
      <c r="N813" s="113"/>
      <c r="O813" s="114"/>
      <c r="P813" s="112"/>
      <c r="Q813" s="112"/>
      <c r="R813" s="112"/>
      <c r="S813" s="112"/>
      <c r="T813" s="112"/>
      <c r="U813" s="241"/>
      <c r="V813" s="111"/>
      <c r="W813" s="102"/>
      <c r="X813" s="102"/>
      <c r="Y813" s="292"/>
      <c r="AH813" s="181"/>
      <c r="AI813" s="181"/>
      <c r="AJ813" s="181"/>
    </row>
    <row r="814" spans="1:36" ht="11.25" customHeight="1" x14ac:dyDescent="0.25">
      <c r="A814" s="181" t="s">
        <v>1370</v>
      </c>
      <c r="B814" s="181" t="s">
        <v>1370</v>
      </c>
      <c r="C814" s="181" t="s">
        <v>1370</v>
      </c>
      <c r="D814" s="327"/>
      <c r="E814" s="100"/>
      <c r="F814" s="139" t="s">
        <v>1195</v>
      </c>
      <c r="G814" s="140" t="s">
        <v>1184</v>
      </c>
      <c r="H814" s="140"/>
      <c r="I814" s="141"/>
      <c r="J814" s="141"/>
      <c r="K814" s="141"/>
      <c r="L814" s="141"/>
      <c r="M814" s="112">
        <v>0</v>
      </c>
      <c r="N814" s="142"/>
      <c r="O814" s="143"/>
      <c r="P814" s="144">
        <v>12000</v>
      </c>
      <c r="Q814" s="144">
        <v>12000</v>
      </c>
      <c r="R814" s="144"/>
      <c r="S814" s="144">
        <f>P814-Q814</f>
        <v>0</v>
      </c>
      <c r="T814" s="144">
        <v>12000</v>
      </c>
      <c r="U814" s="241"/>
      <c r="V814" s="141">
        <f>Q814-T814</f>
        <v>0</v>
      </c>
      <c r="W814" s="102"/>
      <c r="X814" s="102"/>
      <c r="Y814" s="292"/>
      <c r="AH814" s="181"/>
      <c r="AI814" s="181"/>
      <c r="AJ814" s="181"/>
    </row>
    <row r="815" spans="1:36" ht="11.25" customHeight="1" x14ac:dyDescent="0.25">
      <c r="A815" s="181" t="s">
        <v>1370</v>
      </c>
      <c r="B815" s="181" t="s">
        <v>1370</v>
      </c>
      <c r="C815" s="181" t="s">
        <v>1370</v>
      </c>
      <c r="D815" s="327"/>
      <c r="E815" s="100"/>
      <c r="F815" s="277"/>
      <c r="G815" s="277"/>
      <c r="H815" s="277"/>
      <c r="I815" s="278"/>
      <c r="J815" s="278"/>
      <c r="K815" s="278"/>
      <c r="L815" s="278"/>
      <c r="M815" s="112"/>
      <c r="N815" s="280"/>
      <c r="O815" s="281"/>
      <c r="P815" s="279"/>
      <c r="Q815" s="279"/>
      <c r="R815" s="279"/>
      <c r="S815" s="279">
        <f t="shared" ref="S815" si="137">P815-Q815</f>
        <v>0</v>
      </c>
      <c r="T815" s="279"/>
      <c r="U815" s="241"/>
      <c r="V815" s="278">
        <f>Q815-T815</f>
        <v>0</v>
      </c>
      <c r="W815" s="102"/>
      <c r="X815" s="102"/>
      <c r="Y815" s="292"/>
      <c r="AH815" s="181"/>
      <c r="AI815" s="181"/>
      <c r="AJ815" s="181"/>
    </row>
    <row r="816" spans="1:36" ht="11.25" customHeight="1" x14ac:dyDescent="0.25">
      <c r="A816" s="181" t="s">
        <v>1370</v>
      </c>
      <c r="B816" s="181" t="s">
        <v>1370</v>
      </c>
      <c r="C816" s="181" t="s">
        <v>1370</v>
      </c>
      <c r="D816" s="327"/>
      <c r="E816" s="100"/>
      <c r="F816" s="277"/>
      <c r="G816" s="277"/>
      <c r="H816" s="277"/>
      <c r="I816" s="278"/>
      <c r="J816" s="278"/>
      <c r="K816" s="278"/>
      <c r="L816" s="278"/>
      <c r="M816" s="112"/>
      <c r="N816" s="280"/>
      <c r="O816" s="281"/>
      <c r="P816" s="279"/>
      <c r="Q816" s="279"/>
      <c r="R816" s="279"/>
      <c r="S816" s="279">
        <f t="shared" ref="S816:S818" si="138">P816-Q816</f>
        <v>0</v>
      </c>
      <c r="T816" s="279"/>
      <c r="U816" s="241"/>
      <c r="V816" s="278">
        <f>Q816-T816</f>
        <v>0</v>
      </c>
      <c r="W816" s="102"/>
      <c r="X816" s="102"/>
      <c r="Y816" s="292"/>
      <c r="AH816" s="181"/>
      <c r="AI816" s="181"/>
      <c r="AJ816" s="181"/>
    </row>
    <row r="817" spans="1:36" ht="11.25" customHeight="1" x14ac:dyDescent="0.25">
      <c r="A817" s="181" t="s">
        <v>1370</v>
      </c>
      <c r="B817" s="181" t="s">
        <v>1370</v>
      </c>
      <c r="C817" s="181" t="s">
        <v>1370</v>
      </c>
      <c r="D817" s="327"/>
      <c r="E817" s="100"/>
      <c r="F817" s="277"/>
      <c r="G817" s="277"/>
      <c r="H817" s="277"/>
      <c r="I817" s="278"/>
      <c r="J817" s="278"/>
      <c r="K817" s="278"/>
      <c r="L817" s="278"/>
      <c r="M817" s="112"/>
      <c r="N817" s="280"/>
      <c r="O817" s="281"/>
      <c r="P817" s="279"/>
      <c r="Q817" s="279"/>
      <c r="R817" s="279"/>
      <c r="S817" s="279">
        <f t="shared" si="138"/>
        <v>0</v>
      </c>
      <c r="T817" s="279"/>
      <c r="U817" s="241"/>
      <c r="V817" s="278">
        <f>Q817-T817</f>
        <v>0</v>
      </c>
      <c r="W817" s="102"/>
      <c r="X817" s="102"/>
      <c r="Y817" s="292"/>
      <c r="AH817" s="181"/>
      <c r="AI817" s="181"/>
      <c r="AJ817" s="181"/>
    </row>
    <row r="818" spans="1:36" ht="11.25" customHeight="1" x14ac:dyDescent="0.25">
      <c r="A818" s="181" t="s">
        <v>1370</v>
      </c>
      <c r="B818" s="181" t="s">
        <v>1370</v>
      </c>
      <c r="C818" s="181" t="s">
        <v>1370</v>
      </c>
      <c r="D818" s="327"/>
      <c r="E818" s="100"/>
      <c r="F818" s="277"/>
      <c r="G818" s="277"/>
      <c r="H818" s="277"/>
      <c r="I818" s="278"/>
      <c r="J818" s="278"/>
      <c r="K818" s="278"/>
      <c r="L818" s="278"/>
      <c r="M818" s="112"/>
      <c r="N818" s="282"/>
      <c r="O818" s="283"/>
      <c r="P818" s="279"/>
      <c r="Q818" s="279"/>
      <c r="R818" s="279"/>
      <c r="S818" s="279">
        <f t="shared" si="138"/>
        <v>0</v>
      </c>
      <c r="T818" s="279"/>
      <c r="U818" s="241"/>
      <c r="V818" s="278">
        <f>Q818-T818</f>
        <v>0</v>
      </c>
      <c r="W818" s="102"/>
      <c r="X818" s="102"/>
      <c r="Y818" s="292"/>
      <c r="AH818" s="181"/>
      <c r="AI818" s="181"/>
      <c r="AJ818" s="181"/>
    </row>
    <row r="819" spans="1:36" ht="11.25" customHeight="1" x14ac:dyDescent="0.25">
      <c r="A819" s="181" t="s">
        <v>1370</v>
      </c>
      <c r="B819" s="181" t="s">
        <v>1370</v>
      </c>
      <c r="C819" s="181" t="s">
        <v>1370</v>
      </c>
      <c r="D819" s="327"/>
      <c r="E819" s="109" t="s">
        <v>1160</v>
      </c>
      <c r="F819" s="100"/>
      <c r="G819" s="100"/>
      <c r="H819" s="100"/>
      <c r="I819" s="106"/>
      <c r="J819" s="106"/>
      <c r="K819" s="106">
        <f>SUM(K814:K818)</f>
        <v>0</v>
      </c>
      <c r="L819" s="106">
        <f>SUM(L814:L818)</f>
        <v>0</v>
      </c>
      <c r="M819" s="107">
        <v>0</v>
      </c>
      <c r="N819" s="113"/>
      <c r="O819" s="114"/>
      <c r="P819" s="107">
        <f>SUM(P815:P818)</f>
        <v>0</v>
      </c>
      <c r="Q819" s="107">
        <f>SUM(Q815:Q818)</f>
        <v>0</v>
      </c>
      <c r="R819" s="112"/>
      <c r="S819" s="107">
        <f t="shared" ref="S819:S859" si="139">P819-Q819</f>
        <v>0</v>
      </c>
      <c r="T819" s="107">
        <f>SUM(T815:T818)</f>
        <v>0</v>
      </c>
      <c r="U819" s="241"/>
      <c r="V819" s="106">
        <f>Q819-T819</f>
        <v>0</v>
      </c>
      <c r="W819" s="102"/>
      <c r="X819" s="102"/>
      <c r="Y819" s="292"/>
      <c r="AH819" s="181"/>
      <c r="AI819" s="181"/>
      <c r="AJ819" s="181"/>
    </row>
    <row r="820" spans="1:36" ht="11.25" customHeight="1" x14ac:dyDescent="0.25">
      <c r="A820" s="181" t="s">
        <v>1370</v>
      </c>
      <c r="B820" s="181" t="s">
        <v>1370</v>
      </c>
      <c r="C820" s="181" t="s">
        <v>1370</v>
      </c>
      <c r="D820" s="327"/>
      <c r="E820" s="100" t="s">
        <v>1091</v>
      </c>
      <c r="F820" s="100"/>
      <c r="G820" s="100"/>
      <c r="H820" s="100"/>
      <c r="I820" s="111"/>
      <c r="J820" s="111"/>
      <c r="K820" s="111"/>
      <c r="L820" s="111"/>
      <c r="M820" s="112"/>
      <c r="N820" s="113"/>
      <c r="O820" s="114"/>
      <c r="P820" s="112"/>
      <c r="Q820" s="112"/>
      <c r="R820" s="112"/>
      <c r="S820" s="112"/>
      <c r="T820" s="112"/>
      <c r="U820" s="241"/>
      <c r="V820" s="111"/>
      <c r="W820" s="102"/>
      <c r="X820" s="102"/>
      <c r="Y820" s="292"/>
      <c r="AH820" s="181"/>
      <c r="AI820" s="181"/>
      <c r="AJ820" s="181"/>
    </row>
    <row r="821" spans="1:36" ht="11.25" customHeight="1" x14ac:dyDescent="0.25">
      <c r="A821" s="181" t="s">
        <v>1370</v>
      </c>
      <c r="B821" s="181" t="s">
        <v>1370</v>
      </c>
      <c r="C821" s="181" t="s">
        <v>1370</v>
      </c>
      <c r="D821" s="327"/>
      <c r="E821" s="100"/>
      <c r="F821" s="139" t="s">
        <v>1193</v>
      </c>
      <c r="G821" s="140" t="s">
        <v>1171</v>
      </c>
      <c r="H821" s="140"/>
      <c r="I821" s="141"/>
      <c r="J821" s="141"/>
      <c r="K821" s="141"/>
      <c r="L821" s="141"/>
      <c r="M821" s="112">
        <v>25000</v>
      </c>
      <c r="N821" s="142"/>
      <c r="O821" s="143"/>
      <c r="P821" s="144">
        <v>25000</v>
      </c>
      <c r="Q821" s="144">
        <v>25000</v>
      </c>
      <c r="R821" s="144"/>
      <c r="S821" s="144">
        <f>P821-Q821</f>
        <v>0</v>
      </c>
      <c r="T821" s="144">
        <v>25000</v>
      </c>
      <c r="U821" s="241"/>
      <c r="V821" s="141">
        <f>Q821-T821</f>
        <v>0</v>
      </c>
      <c r="W821" s="102"/>
      <c r="X821" s="102"/>
      <c r="Y821" s="292"/>
      <c r="AH821" s="181"/>
      <c r="AI821" s="181"/>
      <c r="AJ821" s="181"/>
    </row>
    <row r="822" spans="1:36" ht="11.25" customHeight="1" x14ac:dyDescent="0.25">
      <c r="A822" s="181" t="s">
        <v>1370</v>
      </c>
      <c r="B822" s="181" t="s">
        <v>1370</v>
      </c>
      <c r="C822" s="181" t="s">
        <v>1370</v>
      </c>
      <c r="D822" s="327"/>
      <c r="E822" s="100"/>
      <c r="F822" s="139" t="s">
        <v>1205</v>
      </c>
      <c r="G822" s="140" t="s">
        <v>174</v>
      </c>
      <c r="H822" s="140"/>
      <c r="I822" s="141"/>
      <c r="J822" s="141"/>
      <c r="K822" s="141"/>
      <c r="L822" s="141"/>
      <c r="M822" s="112">
        <v>45</v>
      </c>
      <c r="N822" s="142"/>
      <c r="O822" s="143"/>
      <c r="P822" s="144">
        <v>45</v>
      </c>
      <c r="Q822" s="144">
        <v>45</v>
      </c>
      <c r="R822" s="144"/>
      <c r="S822" s="144">
        <f>P822-Q822</f>
        <v>0</v>
      </c>
      <c r="T822" s="144">
        <v>45</v>
      </c>
      <c r="U822" s="241"/>
      <c r="V822" s="141">
        <f>Q822-T822</f>
        <v>0</v>
      </c>
      <c r="W822" s="102"/>
      <c r="X822" s="102"/>
      <c r="Y822" s="292"/>
      <c r="AH822" s="181"/>
      <c r="AI822" s="181"/>
      <c r="AJ822" s="181"/>
    </row>
    <row r="823" spans="1:36" ht="11.25" customHeight="1" x14ac:dyDescent="0.25">
      <c r="A823" s="181" t="s">
        <v>1370</v>
      </c>
      <c r="B823" s="181" t="s">
        <v>1370</v>
      </c>
      <c r="C823" s="181" t="s">
        <v>1370</v>
      </c>
      <c r="D823" s="327"/>
      <c r="E823" s="100"/>
      <c r="F823" s="139" t="s">
        <v>1201</v>
      </c>
      <c r="G823" s="140" t="s">
        <v>1228</v>
      </c>
      <c r="H823" s="140"/>
      <c r="I823" s="141"/>
      <c r="J823" s="141"/>
      <c r="K823" s="141"/>
      <c r="L823" s="141"/>
      <c r="M823" s="112">
        <v>0</v>
      </c>
      <c r="N823" s="142"/>
      <c r="O823" s="143"/>
      <c r="P823" s="144">
        <v>4000</v>
      </c>
      <c r="Q823" s="144">
        <v>0</v>
      </c>
      <c r="R823" s="144"/>
      <c r="S823" s="144">
        <f t="shared" ref="S823" si="140">P823-Q823</f>
        <v>4000</v>
      </c>
      <c r="T823" s="144">
        <v>0</v>
      </c>
      <c r="U823" s="241"/>
      <c r="V823" s="141">
        <f>Q823-T823</f>
        <v>0</v>
      </c>
      <c r="W823" s="102"/>
      <c r="X823" s="102"/>
      <c r="Y823" s="292"/>
      <c r="AH823" s="181"/>
      <c r="AI823" s="181"/>
      <c r="AJ823" s="181"/>
    </row>
    <row r="824" spans="1:36" ht="11.25" customHeight="1" x14ac:dyDescent="0.25">
      <c r="A824" s="181" t="s">
        <v>1370</v>
      </c>
      <c r="B824" s="181" t="s">
        <v>1370</v>
      </c>
      <c r="C824" s="181" t="s">
        <v>1370</v>
      </c>
      <c r="D824" s="327"/>
      <c r="E824" s="100"/>
      <c r="F824" s="139" t="s">
        <v>1203</v>
      </c>
      <c r="G824" s="140" t="s">
        <v>1204</v>
      </c>
      <c r="H824" s="140"/>
      <c r="I824" s="141"/>
      <c r="J824" s="141"/>
      <c r="K824" s="141"/>
      <c r="L824" s="141"/>
      <c r="M824" s="112">
        <v>0</v>
      </c>
      <c r="N824" s="142"/>
      <c r="O824" s="143"/>
      <c r="P824" s="144">
        <v>15760</v>
      </c>
      <c r="Q824" s="144">
        <v>0</v>
      </c>
      <c r="R824" s="144"/>
      <c r="S824" s="144">
        <f>P824-Q824</f>
        <v>15760</v>
      </c>
      <c r="T824" s="144">
        <v>0</v>
      </c>
      <c r="U824" s="241"/>
      <c r="V824" s="141">
        <f>Q824-T824</f>
        <v>0</v>
      </c>
      <c r="W824" s="102"/>
      <c r="X824" s="102"/>
      <c r="Y824" s="292"/>
      <c r="AH824" s="181"/>
      <c r="AI824" s="181"/>
      <c r="AJ824" s="181"/>
    </row>
    <row r="825" spans="1:36" ht="11.25" customHeight="1" x14ac:dyDescent="0.25">
      <c r="A825" s="181" t="s">
        <v>1370</v>
      </c>
      <c r="B825" s="181" t="s">
        <v>1370</v>
      </c>
      <c r="C825" s="181" t="s">
        <v>1370</v>
      </c>
      <c r="D825" s="327"/>
      <c r="E825" s="100"/>
      <c r="F825" s="222" t="s">
        <v>1233</v>
      </c>
      <c r="G825" s="222" t="s">
        <v>1224</v>
      </c>
      <c r="H825" s="222"/>
      <c r="I825" s="223"/>
      <c r="J825" s="223"/>
      <c r="K825" s="223"/>
      <c r="L825" s="223"/>
      <c r="M825" s="112">
        <v>25000</v>
      </c>
      <c r="N825" s="225"/>
      <c r="O825" s="226"/>
      <c r="P825" s="224">
        <v>25000</v>
      </c>
      <c r="Q825" s="224">
        <v>25000</v>
      </c>
      <c r="R825" s="224"/>
      <c r="S825" s="224">
        <f t="shared" ref="S825:S832" si="141">P825-Q825</f>
        <v>0</v>
      </c>
      <c r="T825" s="224">
        <v>25000</v>
      </c>
      <c r="U825" s="241"/>
      <c r="V825" s="223">
        <f>Q825-T825</f>
        <v>0</v>
      </c>
      <c r="W825" s="102"/>
      <c r="X825" s="102"/>
      <c r="Y825" s="292"/>
      <c r="AH825" s="181"/>
      <c r="AI825" s="181"/>
      <c r="AJ825" s="181"/>
    </row>
    <row r="826" spans="1:36" ht="11.25" customHeight="1" x14ac:dyDescent="0.25">
      <c r="A826" s="181" t="s">
        <v>1370</v>
      </c>
      <c r="B826" s="181" t="s">
        <v>1370</v>
      </c>
      <c r="C826" s="181" t="s">
        <v>1370</v>
      </c>
      <c r="D826" s="327"/>
      <c r="E826" s="100"/>
      <c r="F826" s="222" t="s">
        <v>1238</v>
      </c>
      <c r="G826" s="222" t="s">
        <v>1225</v>
      </c>
      <c r="H826" s="222"/>
      <c r="I826" s="223"/>
      <c r="J826" s="223"/>
      <c r="K826" s="223"/>
      <c r="L826" s="223"/>
      <c r="M826" s="112">
        <v>5835</v>
      </c>
      <c r="N826" s="225"/>
      <c r="O826" s="226"/>
      <c r="P826" s="224">
        <v>5835</v>
      </c>
      <c r="Q826" s="224">
        <v>4000</v>
      </c>
      <c r="R826" s="224"/>
      <c r="S826" s="224">
        <f>P826-Q826</f>
        <v>1835</v>
      </c>
      <c r="T826" s="224">
        <v>5835</v>
      </c>
      <c r="U826" s="241"/>
      <c r="V826" s="223">
        <f>Q826-T826</f>
        <v>-1835</v>
      </c>
      <c r="W826" s="102"/>
      <c r="X826" s="102"/>
      <c r="Y826" s="292"/>
      <c r="AH826" s="181"/>
      <c r="AI826" s="181"/>
      <c r="AJ826" s="181"/>
    </row>
    <row r="827" spans="1:36" ht="11.25" customHeight="1" x14ac:dyDescent="0.25">
      <c r="A827" s="181" t="s">
        <v>1370</v>
      </c>
      <c r="B827" s="181" t="s">
        <v>1370</v>
      </c>
      <c r="C827" s="181" t="s">
        <v>1370</v>
      </c>
      <c r="D827" s="327"/>
      <c r="E827" s="100"/>
      <c r="F827" s="222" t="s">
        <v>1242</v>
      </c>
      <c r="G827" s="222" t="s">
        <v>174</v>
      </c>
      <c r="H827" s="222"/>
      <c r="I827" s="223"/>
      <c r="J827" s="223"/>
      <c r="K827" s="223"/>
      <c r="L827" s="223"/>
      <c r="M827" s="112">
        <v>41.27</v>
      </c>
      <c r="N827" s="225"/>
      <c r="O827" s="226"/>
      <c r="P827" s="224">
        <v>41.27</v>
      </c>
      <c r="Q827" s="224">
        <v>41.27</v>
      </c>
      <c r="R827" s="224"/>
      <c r="S827" s="224">
        <f t="shared" si="141"/>
        <v>0</v>
      </c>
      <c r="T827" s="224">
        <v>41.27</v>
      </c>
      <c r="U827" s="241"/>
      <c r="V827" s="223">
        <f>Q827-T827</f>
        <v>0</v>
      </c>
      <c r="W827" s="102"/>
      <c r="X827" s="102"/>
      <c r="Y827" s="292"/>
      <c r="AH827" s="181"/>
      <c r="AI827" s="181"/>
      <c r="AJ827" s="181"/>
    </row>
    <row r="828" spans="1:36" ht="11.25" customHeight="1" x14ac:dyDescent="0.25">
      <c r="A828" s="181" t="s">
        <v>1370</v>
      </c>
      <c r="B828" s="181" t="s">
        <v>1370</v>
      </c>
      <c r="C828" s="181" t="s">
        <v>1370</v>
      </c>
      <c r="D828" s="327"/>
      <c r="E828" s="100"/>
      <c r="F828" s="134" t="s">
        <v>1286</v>
      </c>
      <c r="G828" s="134" t="s">
        <v>174</v>
      </c>
      <c r="H828" s="134"/>
      <c r="I828" s="135"/>
      <c r="J828" s="135"/>
      <c r="K828" s="135"/>
      <c r="L828" s="135"/>
      <c r="M828" s="112">
        <v>52.8</v>
      </c>
      <c r="N828" s="136"/>
      <c r="O828" s="137"/>
      <c r="P828" s="138">
        <v>41.27</v>
      </c>
      <c r="Q828" s="138">
        <v>41.27</v>
      </c>
      <c r="R828" s="138"/>
      <c r="S828" s="138">
        <f t="shared" si="141"/>
        <v>0</v>
      </c>
      <c r="T828" s="138">
        <v>41.27</v>
      </c>
      <c r="U828" s="241"/>
      <c r="V828" s="135">
        <f>Q828-T828</f>
        <v>0</v>
      </c>
      <c r="W828" s="102"/>
      <c r="X828" s="102"/>
      <c r="Y828" s="292"/>
      <c r="AH828" s="181"/>
      <c r="AI828" s="181"/>
      <c r="AJ828" s="181"/>
    </row>
    <row r="829" spans="1:36" ht="11.25" customHeight="1" x14ac:dyDescent="0.25">
      <c r="A829" s="181" t="s">
        <v>1370</v>
      </c>
      <c r="B829" s="181" t="s">
        <v>1370</v>
      </c>
      <c r="C829" s="181" t="s">
        <v>1370</v>
      </c>
      <c r="D829" s="327"/>
      <c r="E829" s="100"/>
      <c r="F829" s="284" t="s">
        <v>1346</v>
      </c>
      <c r="G829" s="284" t="s">
        <v>174</v>
      </c>
      <c r="H829" s="284"/>
      <c r="I829" s="278"/>
      <c r="J829" s="278"/>
      <c r="K829" s="278"/>
      <c r="L829" s="278"/>
      <c r="M829" s="112"/>
      <c r="N829" s="280"/>
      <c r="O829" s="281"/>
      <c r="P829" s="279">
        <v>100</v>
      </c>
      <c r="Q829" s="279">
        <v>100</v>
      </c>
      <c r="R829" s="279"/>
      <c r="S829" s="279">
        <f t="shared" si="141"/>
        <v>0</v>
      </c>
      <c r="T829" s="279">
        <v>100</v>
      </c>
      <c r="U829" s="241"/>
      <c r="V829" s="278">
        <f>Q829-T829</f>
        <v>0</v>
      </c>
      <c r="W829" s="102"/>
      <c r="X829" s="102"/>
      <c r="Y829" s="292"/>
      <c r="AH829" s="181"/>
      <c r="AI829" s="181"/>
      <c r="AJ829" s="181"/>
    </row>
    <row r="830" spans="1:36" ht="11.25" customHeight="1" x14ac:dyDescent="0.25">
      <c r="A830" s="181" t="s">
        <v>1370</v>
      </c>
      <c r="B830" s="181" t="s">
        <v>1370</v>
      </c>
      <c r="C830" s="181" t="s">
        <v>1370</v>
      </c>
      <c r="D830" s="327"/>
      <c r="E830" s="100"/>
      <c r="F830" s="284"/>
      <c r="G830" s="284"/>
      <c r="H830" s="284"/>
      <c r="I830" s="278"/>
      <c r="J830" s="278"/>
      <c r="K830" s="278"/>
      <c r="L830" s="278"/>
      <c r="M830" s="112"/>
      <c r="N830" s="280"/>
      <c r="O830" s="281"/>
      <c r="P830" s="279"/>
      <c r="Q830" s="279"/>
      <c r="R830" s="279"/>
      <c r="S830" s="279">
        <f t="shared" si="141"/>
        <v>0</v>
      </c>
      <c r="T830" s="279"/>
      <c r="U830" s="241"/>
      <c r="V830" s="278">
        <f>Q830-T830</f>
        <v>0</v>
      </c>
      <c r="W830" s="102"/>
      <c r="X830" s="102"/>
      <c r="Y830" s="292"/>
      <c r="AH830" s="181"/>
      <c r="AI830" s="181"/>
      <c r="AJ830" s="181"/>
    </row>
    <row r="831" spans="1:36" ht="11.25" customHeight="1" x14ac:dyDescent="0.25">
      <c r="A831" s="181" t="s">
        <v>1370</v>
      </c>
      <c r="B831" s="181" t="s">
        <v>1370</v>
      </c>
      <c r="C831" s="181" t="s">
        <v>1370</v>
      </c>
      <c r="D831" s="327"/>
      <c r="E831" s="100"/>
      <c r="F831" s="277"/>
      <c r="G831" s="284"/>
      <c r="H831" s="284"/>
      <c r="I831" s="278"/>
      <c r="J831" s="278"/>
      <c r="K831" s="278"/>
      <c r="L831" s="278"/>
      <c r="M831" s="112"/>
      <c r="N831" s="280"/>
      <c r="O831" s="281"/>
      <c r="P831" s="279"/>
      <c r="Q831" s="279"/>
      <c r="R831" s="279"/>
      <c r="S831" s="279">
        <f t="shared" si="141"/>
        <v>0</v>
      </c>
      <c r="T831" s="279"/>
      <c r="U831" s="241"/>
      <c r="V831" s="278">
        <f>Q831-T831</f>
        <v>0</v>
      </c>
      <c r="W831" s="102"/>
      <c r="X831" s="102"/>
      <c r="Y831" s="292"/>
      <c r="AH831" s="181"/>
      <c r="AI831" s="181"/>
      <c r="AJ831" s="181"/>
    </row>
    <row r="832" spans="1:36" ht="11.25" customHeight="1" x14ac:dyDescent="0.25">
      <c r="A832" s="181" t="s">
        <v>1370</v>
      </c>
      <c r="B832" s="181" t="s">
        <v>1370</v>
      </c>
      <c r="C832" s="181" t="s">
        <v>1370</v>
      </c>
      <c r="D832" s="327"/>
      <c r="E832" s="100"/>
      <c r="F832" s="277"/>
      <c r="G832" s="277"/>
      <c r="H832" s="277"/>
      <c r="I832" s="278"/>
      <c r="J832" s="278"/>
      <c r="K832" s="278"/>
      <c r="L832" s="278"/>
      <c r="M832" s="112"/>
      <c r="N832" s="282"/>
      <c r="O832" s="283"/>
      <c r="P832" s="279"/>
      <c r="Q832" s="279"/>
      <c r="R832" s="279"/>
      <c r="S832" s="279">
        <f t="shared" si="141"/>
        <v>0</v>
      </c>
      <c r="T832" s="279"/>
      <c r="U832" s="241"/>
      <c r="V832" s="278">
        <f>Q832-T832</f>
        <v>0</v>
      </c>
      <c r="W832" s="102"/>
      <c r="X832" s="102"/>
      <c r="Y832" s="292"/>
      <c r="AH832" s="181"/>
      <c r="AI832" s="181"/>
      <c r="AJ832" s="181"/>
    </row>
    <row r="833" spans="1:36" ht="11.25" customHeight="1" x14ac:dyDescent="0.25">
      <c r="A833" s="181" t="s">
        <v>1370</v>
      </c>
      <c r="B833" s="181" t="s">
        <v>1370</v>
      </c>
      <c r="C833" s="181" t="s">
        <v>1370</v>
      </c>
      <c r="D833" s="327"/>
      <c r="E833" s="109" t="s">
        <v>1092</v>
      </c>
      <c r="F833" s="100"/>
      <c r="G833" s="100"/>
      <c r="H833" s="100"/>
      <c r="I833" s="106"/>
      <c r="J833" s="106"/>
      <c r="K833" s="106">
        <f>SUM(K821:K832)</f>
        <v>0</v>
      </c>
      <c r="L833" s="106">
        <f>SUM(L821:L832)</f>
        <v>0</v>
      </c>
      <c r="M833" s="107">
        <f>M828</f>
        <v>52.8</v>
      </c>
      <c r="N833" s="113"/>
      <c r="O833" s="114"/>
      <c r="P833" s="107">
        <f>SUM(P829:P832)</f>
        <v>100</v>
      </c>
      <c r="Q833" s="107">
        <f>SUM(Q829:Q832)</f>
        <v>100</v>
      </c>
      <c r="R833" s="112"/>
      <c r="S833" s="107">
        <f>SUM(S829:S832)</f>
        <v>0</v>
      </c>
      <c r="T833" s="107">
        <f>SUM(T829:T832)</f>
        <v>100</v>
      </c>
      <c r="U833" s="241"/>
      <c r="V833" s="106">
        <f>SUM(V828:V832)</f>
        <v>0</v>
      </c>
      <c r="W833" s="102"/>
      <c r="X833" s="102"/>
      <c r="Y833" s="292"/>
      <c r="AH833" s="181"/>
      <c r="AI833" s="181"/>
      <c r="AJ833" s="181"/>
    </row>
    <row r="834" spans="1:36" ht="11.25" customHeight="1" x14ac:dyDescent="0.25">
      <c r="A834" s="181" t="s">
        <v>1370</v>
      </c>
      <c r="B834" s="181" t="s">
        <v>1370</v>
      </c>
      <c r="C834" s="181" t="s">
        <v>1370</v>
      </c>
      <c r="D834" s="327"/>
      <c r="E834" s="100" t="s">
        <v>1093</v>
      </c>
      <c r="F834" s="100"/>
      <c r="G834" s="100"/>
      <c r="H834" s="100"/>
      <c r="I834" s="111"/>
      <c r="J834" s="111"/>
      <c r="K834" s="111"/>
      <c r="L834" s="111"/>
      <c r="M834" s="112"/>
      <c r="N834" s="113"/>
      <c r="O834" s="114"/>
      <c r="P834" s="112"/>
      <c r="Q834" s="112"/>
      <c r="R834" s="112"/>
      <c r="S834" s="112"/>
      <c r="T834" s="112"/>
      <c r="U834" s="241"/>
      <c r="V834" s="111"/>
      <c r="W834" s="102"/>
      <c r="X834" s="102"/>
      <c r="Y834" s="292"/>
      <c r="AH834" s="181"/>
      <c r="AI834" s="181"/>
      <c r="AJ834" s="181"/>
    </row>
    <row r="835" spans="1:36" ht="11.25" customHeight="1" x14ac:dyDescent="0.25">
      <c r="A835" s="181" t="s">
        <v>1370</v>
      </c>
      <c r="B835" s="181" t="s">
        <v>1370</v>
      </c>
      <c r="C835" s="181" t="s">
        <v>1370</v>
      </c>
      <c r="D835" s="327"/>
      <c r="E835" s="100"/>
      <c r="F835" s="277"/>
      <c r="G835" s="277"/>
      <c r="H835" s="277"/>
      <c r="I835" s="278"/>
      <c r="J835" s="278"/>
      <c r="K835" s="278"/>
      <c r="L835" s="278"/>
      <c r="M835" s="112"/>
      <c r="N835" s="280"/>
      <c r="O835" s="281"/>
      <c r="P835" s="279"/>
      <c r="Q835" s="279"/>
      <c r="R835" s="279"/>
      <c r="S835" s="279"/>
      <c r="T835" s="279"/>
      <c r="U835" s="241"/>
      <c r="V835" s="278">
        <f>Q835-T835</f>
        <v>0</v>
      </c>
      <c r="W835" s="102"/>
      <c r="X835" s="102"/>
      <c r="Y835" s="292"/>
      <c r="AH835" s="181"/>
      <c r="AI835" s="181"/>
      <c r="AJ835" s="181"/>
    </row>
    <row r="836" spans="1:36" ht="11.25" customHeight="1" x14ac:dyDescent="0.25">
      <c r="A836" s="181" t="s">
        <v>1370</v>
      </c>
      <c r="B836" s="181" t="s">
        <v>1370</v>
      </c>
      <c r="C836" s="181" t="s">
        <v>1370</v>
      </c>
      <c r="D836" s="327"/>
      <c r="E836" s="100"/>
      <c r="F836" s="277"/>
      <c r="G836" s="277"/>
      <c r="H836" s="277"/>
      <c r="I836" s="278"/>
      <c r="J836" s="278"/>
      <c r="K836" s="278"/>
      <c r="L836" s="278"/>
      <c r="M836" s="112"/>
      <c r="N836" s="280"/>
      <c r="O836" s="281"/>
      <c r="P836" s="279"/>
      <c r="Q836" s="279"/>
      <c r="R836" s="279"/>
      <c r="S836" s="279"/>
      <c r="T836" s="279"/>
      <c r="U836" s="241"/>
      <c r="V836" s="278">
        <f>Q836-T836</f>
        <v>0</v>
      </c>
      <c r="W836" s="102"/>
      <c r="X836" s="102"/>
      <c r="Y836" s="292"/>
      <c r="AH836" s="181"/>
      <c r="AI836" s="181"/>
      <c r="AJ836" s="181"/>
    </row>
    <row r="837" spans="1:36" ht="11.25" customHeight="1" x14ac:dyDescent="0.25">
      <c r="A837" s="181" t="s">
        <v>1370</v>
      </c>
      <c r="B837" s="181" t="s">
        <v>1370</v>
      </c>
      <c r="C837" s="181" t="s">
        <v>1370</v>
      </c>
      <c r="D837" s="327"/>
      <c r="E837" s="100"/>
      <c r="F837" s="277"/>
      <c r="G837" s="277"/>
      <c r="H837" s="277"/>
      <c r="I837" s="278"/>
      <c r="J837" s="278"/>
      <c r="K837" s="278"/>
      <c r="L837" s="278"/>
      <c r="M837" s="112"/>
      <c r="N837" s="280"/>
      <c r="O837" s="281"/>
      <c r="P837" s="279"/>
      <c r="Q837" s="279"/>
      <c r="R837" s="279"/>
      <c r="S837" s="279"/>
      <c r="T837" s="279"/>
      <c r="U837" s="241"/>
      <c r="V837" s="278">
        <f>Q837-T837</f>
        <v>0</v>
      </c>
      <c r="W837" s="102"/>
      <c r="X837" s="102"/>
      <c r="Y837" s="292"/>
      <c r="AH837" s="181"/>
      <c r="AI837" s="181"/>
      <c r="AJ837" s="181"/>
    </row>
    <row r="838" spans="1:36" ht="11.25" customHeight="1" x14ac:dyDescent="0.25">
      <c r="A838" s="181" t="s">
        <v>1370</v>
      </c>
      <c r="B838" s="181" t="s">
        <v>1370</v>
      </c>
      <c r="C838" s="181" t="s">
        <v>1370</v>
      </c>
      <c r="D838" s="327"/>
      <c r="E838" s="100"/>
      <c r="F838" s="284"/>
      <c r="G838" s="284"/>
      <c r="H838" s="284"/>
      <c r="I838" s="278"/>
      <c r="J838" s="278"/>
      <c r="K838" s="278"/>
      <c r="L838" s="278"/>
      <c r="M838" s="116"/>
      <c r="N838" s="282"/>
      <c r="O838" s="283"/>
      <c r="P838" s="279"/>
      <c r="Q838" s="279"/>
      <c r="R838" s="279"/>
      <c r="S838" s="279"/>
      <c r="T838" s="279"/>
      <c r="U838" s="241"/>
      <c r="V838" s="278">
        <f>Q838-T838</f>
        <v>0</v>
      </c>
      <c r="W838" s="102"/>
      <c r="X838" s="102"/>
      <c r="Y838" s="292"/>
      <c r="AH838" s="181"/>
      <c r="AI838" s="181"/>
      <c r="AJ838" s="181"/>
    </row>
    <row r="839" spans="1:36" ht="11.25" customHeight="1" x14ac:dyDescent="0.25">
      <c r="A839" s="181" t="s">
        <v>1370</v>
      </c>
      <c r="B839" s="181" t="s">
        <v>1370</v>
      </c>
      <c r="C839" s="181" t="s">
        <v>1370</v>
      </c>
      <c r="D839" s="327"/>
      <c r="E839" s="109" t="s">
        <v>1094</v>
      </c>
      <c r="F839" s="100"/>
      <c r="G839" s="100"/>
      <c r="H839" s="100"/>
      <c r="I839" s="106"/>
      <c r="J839" s="106"/>
      <c r="K839" s="106">
        <f>SUM(K835:K838)</f>
        <v>0</v>
      </c>
      <c r="L839" s="106">
        <f>SUM(L835:L838)</f>
        <v>0</v>
      </c>
      <c r="M839" s="107">
        <v>0</v>
      </c>
      <c r="N839" s="113"/>
      <c r="O839" s="114"/>
      <c r="P839" s="107">
        <f>SUM(P835:P838)</f>
        <v>0</v>
      </c>
      <c r="Q839" s="107">
        <f>SUM(Q835:Q838)</f>
        <v>0</v>
      </c>
      <c r="R839" s="112"/>
      <c r="S839" s="107">
        <f t="shared" si="139"/>
        <v>0</v>
      </c>
      <c r="T839" s="107">
        <f>SUM(T835:T838)</f>
        <v>0</v>
      </c>
      <c r="U839" s="241"/>
      <c r="V839" s="106">
        <f>Q839-T839</f>
        <v>0</v>
      </c>
      <c r="W839" s="102"/>
      <c r="X839" s="102"/>
      <c r="Y839" s="292"/>
      <c r="AH839" s="181"/>
      <c r="AI839" s="181"/>
      <c r="AJ839" s="181"/>
    </row>
    <row r="840" spans="1:36" ht="11.25" customHeight="1" x14ac:dyDescent="0.25">
      <c r="A840" s="181" t="s">
        <v>1370</v>
      </c>
      <c r="B840" s="181" t="s">
        <v>1370</v>
      </c>
      <c r="C840" s="181" t="s">
        <v>1370</v>
      </c>
      <c r="D840" s="327"/>
      <c r="E840" s="100" t="s">
        <v>1095</v>
      </c>
      <c r="F840" s="100"/>
      <c r="G840" s="100"/>
      <c r="H840" s="100"/>
      <c r="I840" s="111"/>
      <c r="J840" s="111"/>
      <c r="K840" s="111"/>
      <c r="L840" s="111"/>
      <c r="M840" s="112"/>
      <c r="N840" s="113"/>
      <c r="O840" s="114"/>
      <c r="P840" s="112"/>
      <c r="Q840" s="112"/>
      <c r="R840" s="112"/>
      <c r="S840" s="112"/>
      <c r="T840" s="112"/>
      <c r="U840" s="241"/>
      <c r="V840" s="111"/>
      <c r="W840" s="102"/>
      <c r="X840" s="102"/>
      <c r="Y840" s="292"/>
      <c r="AH840" s="181"/>
      <c r="AI840" s="181"/>
      <c r="AJ840" s="181"/>
    </row>
    <row r="841" spans="1:36" ht="11.25" customHeight="1" x14ac:dyDescent="0.25">
      <c r="A841" s="181" t="s">
        <v>1370</v>
      </c>
      <c r="B841" s="181" t="s">
        <v>1370</v>
      </c>
      <c r="C841" s="181" t="s">
        <v>1370</v>
      </c>
      <c r="D841" s="327"/>
      <c r="E841" s="100"/>
      <c r="F841" s="139" t="s">
        <v>1196</v>
      </c>
      <c r="G841" s="139" t="s">
        <v>1179</v>
      </c>
      <c r="H841" s="139"/>
      <c r="I841" s="141"/>
      <c r="J841" s="141"/>
      <c r="K841" s="141"/>
      <c r="L841" s="141"/>
      <c r="M841" s="112">
        <v>10000</v>
      </c>
      <c r="N841" s="142"/>
      <c r="O841" s="143"/>
      <c r="P841" s="144">
        <v>10000</v>
      </c>
      <c r="Q841" s="144">
        <v>10000</v>
      </c>
      <c r="R841" s="144"/>
      <c r="S841" s="144">
        <f t="shared" ref="S841:S852" si="142">P841-Q841</f>
        <v>0</v>
      </c>
      <c r="T841" s="144">
        <v>10000</v>
      </c>
      <c r="U841" s="241"/>
      <c r="V841" s="141">
        <f>Q841-T841</f>
        <v>0</v>
      </c>
      <c r="W841" s="102"/>
      <c r="X841" s="102"/>
      <c r="Y841" s="292"/>
      <c r="AH841" s="181"/>
      <c r="AI841" s="181"/>
      <c r="AJ841" s="181"/>
    </row>
    <row r="842" spans="1:36" ht="11.25" customHeight="1" x14ac:dyDescent="0.25">
      <c r="A842" s="181" t="s">
        <v>1370</v>
      </c>
      <c r="B842" s="181" t="s">
        <v>1370</v>
      </c>
      <c r="C842" s="181" t="s">
        <v>1370</v>
      </c>
      <c r="D842" s="327"/>
      <c r="E842" s="100"/>
      <c r="F842" s="139" t="s">
        <v>1199</v>
      </c>
      <c r="G842" s="139" t="s">
        <v>1180</v>
      </c>
      <c r="H842" s="139"/>
      <c r="I842" s="141"/>
      <c r="J842" s="141"/>
      <c r="K842" s="141"/>
      <c r="L842" s="141"/>
      <c r="M842" s="112">
        <v>2500</v>
      </c>
      <c r="N842" s="142"/>
      <c r="O842" s="143"/>
      <c r="P842" s="144">
        <v>2500</v>
      </c>
      <c r="Q842" s="144">
        <v>2500</v>
      </c>
      <c r="R842" s="144"/>
      <c r="S842" s="144">
        <f t="shared" si="142"/>
        <v>0</v>
      </c>
      <c r="T842" s="144">
        <v>2500</v>
      </c>
      <c r="U842" s="241"/>
      <c r="V842" s="141">
        <f>Q842-T842</f>
        <v>0</v>
      </c>
      <c r="W842" s="102"/>
      <c r="X842" s="102"/>
      <c r="Y842" s="292"/>
      <c r="AH842" s="181"/>
      <c r="AI842" s="181"/>
      <c r="AJ842" s="181"/>
    </row>
    <row r="843" spans="1:36" ht="11.25" customHeight="1" x14ac:dyDescent="0.25">
      <c r="A843" s="181" t="s">
        <v>1370</v>
      </c>
      <c r="B843" s="181" t="s">
        <v>1370</v>
      </c>
      <c r="C843" s="181" t="s">
        <v>1370</v>
      </c>
      <c r="D843" s="327"/>
      <c r="E843" s="100"/>
      <c r="F843" s="227" t="s">
        <v>1234</v>
      </c>
      <c r="G843" s="227" t="s">
        <v>1179</v>
      </c>
      <c r="H843" s="227"/>
      <c r="I843" s="223"/>
      <c r="J843" s="223"/>
      <c r="K843" s="223"/>
      <c r="L843" s="223"/>
      <c r="M843" s="112">
        <v>10000</v>
      </c>
      <c r="N843" s="225"/>
      <c r="O843" s="226"/>
      <c r="P843" s="224">
        <v>10000</v>
      </c>
      <c r="Q843" s="224">
        <v>10000</v>
      </c>
      <c r="R843" s="224"/>
      <c r="S843" s="224">
        <f t="shared" ref="S843" si="143">P843-Q843</f>
        <v>0</v>
      </c>
      <c r="T843" s="224">
        <v>10000</v>
      </c>
      <c r="U843" s="241"/>
      <c r="V843" s="223">
        <f>Q843-T843</f>
        <v>0</v>
      </c>
      <c r="W843" s="102"/>
      <c r="X843" s="102"/>
      <c r="Y843" s="292"/>
      <c r="AH843" s="181"/>
      <c r="AI843" s="181"/>
      <c r="AJ843" s="181"/>
    </row>
    <row r="844" spans="1:36" ht="11.25" customHeight="1" x14ac:dyDescent="0.25">
      <c r="A844" s="181" t="s">
        <v>1370</v>
      </c>
      <c r="B844" s="181" t="s">
        <v>1370</v>
      </c>
      <c r="C844" s="181" t="s">
        <v>1370</v>
      </c>
      <c r="D844" s="327"/>
      <c r="E844" s="100"/>
      <c r="F844" s="227" t="s">
        <v>1236</v>
      </c>
      <c r="G844" s="227" t="s">
        <v>1180</v>
      </c>
      <c r="H844" s="227"/>
      <c r="I844" s="223"/>
      <c r="J844" s="223"/>
      <c r="K844" s="223"/>
      <c r="L844" s="223"/>
      <c r="M844" s="112">
        <v>10000</v>
      </c>
      <c r="N844" s="225"/>
      <c r="O844" s="226"/>
      <c r="P844" s="224">
        <v>10000</v>
      </c>
      <c r="Q844" s="224">
        <v>10000</v>
      </c>
      <c r="R844" s="224"/>
      <c r="S844" s="224">
        <f t="shared" si="142"/>
        <v>0</v>
      </c>
      <c r="T844" s="224">
        <v>10000</v>
      </c>
      <c r="U844" s="241"/>
      <c r="V844" s="223">
        <f>Q844-T844</f>
        <v>0</v>
      </c>
      <c r="W844" s="102"/>
      <c r="X844" s="102"/>
      <c r="Y844" s="292"/>
      <c r="AH844" s="181"/>
      <c r="AI844" s="181"/>
      <c r="AJ844" s="181"/>
    </row>
    <row r="845" spans="1:36" ht="11.25" customHeight="1" x14ac:dyDescent="0.25">
      <c r="A845" s="181" t="s">
        <v>1370</v>
      </c>
      <c r="B845" s="181" t="s">
        <v>1370</v>
      </c>
      <c r="C845" s="181" t="s">
        <v>1370</v>
      </c>
      <c r="D845" s="327"/>
      <c r="E845" s="100"/>
      <c r="F845" s="227" t="s">
        <v>1231</v>
      </c>
      <c r="G845" s="227" t="s">
        <v>1227</v>
      </c>
      <c r="H845" s="227"/>
      <c r="I845" s="223"/>
      <c r="J845" s="223"/>
      <c r="K845" s="223"/>
      <c r="L845" s="223"/>
      <c r="M845" s="112">
        <v>152000</v>
      </c>
      <c r="N845" s="225"/>
      <c r="O845" s="226"/>
      <c r="P845" s="224">
        <v>152000</v>
      </c>
      <c r="Q845" s="224">
        <v>152000</v>
      </c>
      <c r="R845" s="224"/>
      <c r="S845" s="224">
        <f t="shared" si="142"/>
        <v>0</v>
      </c>
      <c r="T845" s="224">
        <v>152000</v>
      </c>
      <c r="U845" s="241"/>
      <c r="V845" s="223">
        <f>Q845-T845</f>
        <v>0</v>
      </c>
      <c r="W845" s="102"/>
      <c r="X845" s="102"/>
      <c r="Y845" s="292"/>
      <c r="AH845" s="181"/>
      <c r="AI845" s="181"/>
      <c r="AJ845" s="181"/>
    </row>
    <row r="846" spans="1:36" ht="11.25" customHeight="1" x14ac:dyDescent="0.25">
      <c r="A846" s="181" t="s">
        <v>1370</v>
      </c>
      <c r="B846" s="181" t="s">
        <v>1370</v>
      </c>
      <c r="C846" s="181" t="s">
        <v>1370</v>
      </c>
      <c r="D846" s="327"/>
      <c r="E846" s="100"/>
      <c r="F846" s="133" t="s">
        <v>1276</v>
      </c>
      <c r="G846" s="133" t="s">
        <v>1179</v>
      </c>
      <c r="H846" s="133"/>
      <c r="I846" s="135"/>
      <c r="J846" s="135"/>
      <c r="K846" s="135"/>
      <c r="L846" s="135"/>
      <c r="M846" s="112">
        <v>10000</v>
      </c>
      <c r="N846" s="136"/>
      <c r="O846" s="137"/>
      <c r="P846" s="138">
        <v>10000</v>
      </c>
      <c r="Q846" s="138">
        <v>10000</v>
      </c>
      <c r="R846" s="138"/>
      <c r="S846" s="138">
        <f t="shared" si="142"/>
        <v>0</v>
      </c>
      <c r="T846" s="138">
        <v>10000</v>
      </c>
      <c r="U846" s="241"/>
      <c r="V846" s="135">
        <f>Q846-T846</f>
        <v>0</v>
      </c>
      <c r="W846" s="102"/>
      <c r="X846" s="102"/>
      <c r="Y846" s="292"/>
      <c r="AH846" s="181"/>
      <c r="AI846" s="181"/>
      <c r="AJ846" s="181"/>
    </row>
    <row r="847" spans="1:36" ht="11.25" customHeight="1" x14ac:dyDescent="0.25">
      <c r="A847" s="181" t="s">
        <v>1370</v>
      </c>
      <c r="B847" s="181" t="s">
        <v>1370</v>
      </c>
      <c r="C847" s="181" t="s">
        <v>1370</v>
      </c>
      <c r="D847" s="327"/>
      <c r="E847" s="100"/>
      <c r="F847" s="133" t="s">
        <v>1282</v>
      </c>
      <c r="G847" s="133" t="s">
        <v>1180</v>
      </c>
      <c r="H847" s="133"/>
      <c r="I847" s="135"/>
      <c r="J847" s="135"/>
      <c r="K847" s="135"/>
      <c r="L847" s="135"/>
      <c r="M847" s="112">
        <v>5000</v>
      </c>
      <c r="N847" s="136"/>
      <c r="O847" s="137"/>
      <c r="P847" s="138">
        <v>5000</v>
      </c>
      <c r="Q847" s="138">
        <v>5000</v>
      </c>
      <c r="R847" s="138"/>
      <c r="S847" s="138">
        <f t="shared" si="142"/>
        <v>0</v>
      </c>
      <c r="T847" s="138">
        <v>5000</v>
      </c>
      <c r="U847" s="241"/>
      <c r="V847" s="135">
        <f>Q847-T847</f>
        <v>0</v>
      </c>
      <c r="W847" s="102"/>
      <c r="X847" s="102"/>
      <c r="Y847" s="292"/>
      <c r="AH847" s="181"/>
      <c r="AI847" s="181"/>
      <c r="AJ847" s="181"/>
    </row>
    <row r="848" spans="1:36" ht="11.25" customHeight="1" x14ac:dyDescent="0.25">
      <c r="A848" s="181" t="s">
        <v>1370</v>
      </c>
      <c r="B848" s="181" t="s">
        <v>1370</v>
      </c>
      <c r="C848" s="181" t="s">
        <v>1370</v>
      </c>
      <c r="D848" s="327"/>
      <c r="E848" s="100"/>
      <c r="F848" s="133" t="s">
        <v>1287</v>
      </c>
      <c r="G848" s="133" t="s">
        <v>1288</v>
      </c>
      <c r="H848" s="133"/>
      <c r="I848" s="135"/>
      <c r="J848" s="135"/>
      <c r="K848" s="135"/>
      <c r="L848" s="135"/>
      <c r="M848" s="112">
        <v>5000</v>
      </c>
      <c r="N848" s="136"/>
      <c r="O848" s="137"/>
      <c r="P848" s="138">
        <v>5000</v>
      </c>
      <c r="Q848" s="138">
        <v>5000</v>
      </c>
      <c r="R848" s="138"/>
      <c r="S848" s="138">
        <f t="shared" si="142"/>
        <v>0</v>
      </c>
      <c r="T848" s="138">
        <v>5000</v>
      </c>
      <c r="U848" s="241"/>
      <c r="V848" s="135">
        <f>Q848-T848</f>
        <v>0</v>
      </c>
      <c r="W848" s="102"/>
      <c r="X848" s="102"/>
      <c r="Y848" s="292"/>
      <c r="AH848" s="181"/>
      <c r="AI848" s="181"/>
      <c r="AJ848" s="181"/>
    </row>
    <row r="849" spans="1:36" ht="11.25" customHeight="1" x14ac:dyDescent="0.25">
      <c r="A849" s="181" t="s">
        <v>1370</v>
      </c>
      <c r="B849" s="181" t="s">
        <v>1370</v>
      </c>
      <c r="C849" s="181" t="s">
        <v>1370</v>
      </c>
      <c r="D849" s="327"/>
      <c r="E849" s="100"/>
      <c r="F849" s="313" t="s">
        <v>1346</v>
      </c>
      <c r="G849" s="277" t="s">
        <v>1180</v>
      </c>
      <c r="H849" s="277"/>
      <c r="I849" s="278"/>
      <c r="J849" s="278"/>
      <c r="K849" s="278"/>
      <c r="L849" s="278"/>
      <c r="M849" s="112"/>
      <c r="N849" s="280"/>
      <c r="O849" s="281"/>
      <c r="P849" s="279">
        <v>5000</v>
      </c>
      <c r="Q849" s="279">
        <v>5000</v>
      </c>
      <c r="R849" s="279"/>
      <c r="S849" s="279"/>
      <c r="T849" s="279">
        <v>5000</v>
      </c>
      <c r="U849" s="241"/>
      <c r="V849" s="278">
        <f>Q849-T849</f>
        <v>0</v>
      </c>
      <c r="W849" s="102"/>
      <c r="X849" s="102"/>
      <c r="Y849" s="292"/>
      <c r="AH849" s="181"/>
      <c r="AI849" s="181"/>
      <c r="AJ849" s="181"/>
    </row>
    <row r="850" spans="1:36" ht="11.25" customHeight="1" x14ac:dyDescent="0.25">
      <c r="A850" s="181" t="s">
        <v>1370</v>
      </c>
      <c r="B850" s="181" t="s">
        <v>1370</v>
      </c>
      <c r="C850" s="181" t="s">
        <v>1370</v>
      </c>
      <c r="D850" s="327"/>
      <c r="E850" s="100"/>
      <c r="F850" s="277" t="s">
        <v>1346</v>
      </c>
      <c r="G850" s="277" t="s">
        <v>1179</v>
      </c>
      <c r="H850" s="277"/>
      <c r="I850" s="278"/>
      <c r="J850" s="278"/>
      <c r="K850" s="278"/>
      <c r="L850" s="278"/>
      <c r="M850" s="279">
        <v>10000</v>
      </c>
      <c r="N850" s="280"/>
      <c r="O850" s="281"/>
      <c r="P850" s="279">
        <v>10000</v>
      </c>
      <c r="Q850" s="279">
        <v>10000</v>
      </c>
      <c r="R850" s="279"/>
      <c r="S850" s="279">
        <f t="shared" ref="S850:S851" si="144">P850-Q850</f>
        <v>0</v>
      </c>
      <c r="T850" s="279">
        <v>10000</v>
      </c>
      <c r="U850" s="241"/>
      <c r="V850" s="278">
        <f>Q850-T850</f>
        <v>0</v>
      </c>
      <c r="W850" s="102"/>
      <c r="X850" s="102"/>
      <c r="Y850" s="292"/>
      <c r="AH850" s="181"/>
      <c r="AI850" s="181"/>
      <c r="AJ850" s="181"/>
    </row>
    <row r="851" spans="1:36" ht="11.25" customHeight="1" x14ac:dyDescent="0.25">
      <c r="A851" s="181" t="s">
        <v>1370</v>
      </c>
      <c r="B851" s="181" t="s">
        <v>1370</v>
      </c>
      <c r="C851" s="181" t="s">
        <v>1370</v>
      </c>
      <c r="D851" s="327"/>
      <c r="E851" s="100"/>
      <c r="F851" s="277" t="s">
        <v>1346</v>
      </c>
      <c r="G851" s="277" t="s">
        <v>1288</v>
      </c>
      <c r="H851" s="277"/>
      <c r="I851" s="278"/>
      <c r="J851" s="278"/>
      <c r="K851" s="278"/>
      <c r="L851" s="278"/>
      <c r="M851" s="279">
        <v>5000</v>
      </c>
      <c r="N851" s="280"/>
      <c r="O851" s="281"/>
      <c r="P851" s="279">
        <v>5000</v>
      </c>
      <c r="Q851" s="279">
        <v>5000</v>
      </c>
      <c r="R851" s="279"/>
      <c r="S851" s="279">
        <f t="shared" si="144"/>
        <v>0</v>
      </c>
      <c r="T851" s="279">
        <v>5000</v>
      </c>
      <c r="U851" s="241"/>
      <c r="V851" s="278">
        <f>Q851-T851</f>
        <v>0</v>
      </c>
      <c r="W851" s="102"/>
      <c r="X851" s="102"/>
      <c r="Y851" s="292"/>
      <c r="AH851" s="181"/>
      <c r="AI851" s="181"/>
      <c r="AJ851" s="181"/>
    </row>
    <row r="852" spans="1:36" ht="11.25" customHeight="1" x14ac:dyDescent="0.25">
      <c r="A852" s="181" t="s">
        <v>1370</v>
      </c>
      <c r="B852" s="181" t="s">
        <v>1370</v>
      </c>
      <c r="C852" s="181" t="s">
        <v>1370</v>
      </c>
      <c r="D852" s="327"/>
      <c r="E852" s="100"/>
      <c r="F852" s="277"/>
      <c r="G852" s="277"/>
      <c r="H852" s="277"/>
      <c r="I852" s="278"/>
      <c r="J852" s="278"/>
      <c r="K852" s="278"/>
      <c r="L852" s="278"/>
      <c r="M852" s="112"/>
      <c r="N852" s="282"/>
      <c r="O852" s="283"/>
      <c r="P852" s="279"/>
      <c r="Q852" s="279"/>
      <c r="R852" s="279"/>
      <c r="S852" s="279">
        <f t="shared" si="142"/>
        <v>0</v>
      </c>
      <c r="T852" s="279"/>
      <c r="U852" s="241"/>
      <c r="V852" s="278">
        <f>Q852-T852</f>
        <v>0</v>
      </c>
      <c r="W852" s="102"/>
      <c r="X852" s="102"/>
      <c r="Y852" s="292"/>
      <c r="AH852" s="181"/>
      <c r="AI852" s="181"/>
      <c r="AJ852" s="181"/>
    </row>
    <row r="853" spans="1:36" ht="11.25" customHeight="1" x14ac:dyDescent="0.25">
      <c r="A853" s="181" t="s">
        <v>1370</v>
      </c>
      <c r="B853" s="181" t="s">
        <v>1370</v>
      </c>
      <c r="C853" s="181" t="s">
        <v>1370</v>
      </c>
      <c r="D853" s="327"/>
      <c r="E853" s="109" t="s">
        <v>1096</v>
      </c>
      <c r="F853" s="100"/>
      <c r="G853" s="100"/>
      <c r="H853" s="100"/>
      <c r="I853" s="106"/>
      <c r="J853" s="106"/>
      <c r="K853" s="106">
        <f>SUM(K841:K852)</f>
        <v>0</v>
      </c>
      <c r="L853" s="106">
        <f>SUM(L841:L852)</f>
        <v>0</v>
      </c>
      <c r="M853" s="107">
        <f>SUM(M846:M848)</f>
        <v>20000</v>
      </c>
      <c r="N853" s="113"/>
      <c r="O853" s="114"/>
      <c r="P853" s="107">
        <f>SUM(P849:P852)</f>
        <v>20000</v>
      </c>
      <c r="Q853" s="107">
        <f>SUM(Q849:Q852)</f>
        <v>20000</v>
      </c>
      <c r="R853" s="112"/>
      <c r="S853" s="107">
        <f t="shared" ref="S853:V853" si="145">SUM(S846:S852)</f>
        <v>0</v>
      </c>
      <c r="T853" s="107">
        <f>SUM(T849:T852)</f>
        <v>20000</v>
      </c>
      <c r="U853" s="241"/>
      <c r="V853" s="106">
        <f t="shared" si="145"/>
        <v>0</v>
      </c>
      <c r="W853" s="102"/>
      <c r="X853" s="102"/>
      <c r="Y853" s="292"/>
      <c r="AH853" s="181"/>
      <c r="AI853" s="181"/>
      <c r="AJ853" s="181"/>
    </row>
    <row r="854" spans="1:36" ht="11.25" customHeight="1" x14ac:dyDescent="0.25">
      <c r="A854" s="181" t="s">
        <v>1370</v>
      </c>
      <c r="B854" s="181" t="s">
        <v>1370</v>
      </c>
      <c r="C854" s="181" t="s">
        <v>1370</v>
      </c>
      <c r="D854" s="327"/>
      <c r="E854" s="100" t="s">
        <v>1097</v>
      </c>
      <c r="F854" s="100"/>
      <c r="G854" s="100"/>
      <c r="H854" s="100"/>
      <c r="I854" s="111"/>
      <c r="J854" s="111"/>
      <c r="K854" s="111"/>
      <c r="L854" s="111"/>
      <c r="M854" s="112"/>
      <c r="N854" s="113"/>
      <c r="O854" s="114"/>
      <c r="P854" s="112"/>
      <c r="Q854" s="112"/>
      <c r="R854" s="112"/>
      <c r="S854" s="112"/>
      <c r="T854" s="112"/>
      <c r="U854" s="241"/>
      <c r="V854" s="111"/>
      <c r="W854" s="102"/>
      <c r="X854" s="102"/>
      <c r="Y854" s="292"/>
      <c r="AH854" s="181"/>
      <c r="AI854" s="181"/>
      <c r="AJ854" s="181"/>
    </row>
    <row r="855" spans="1:36" ht="11.25" customHeight="1" x14ac:dyDescent="0.25">
      <c r="A855" s="181" t="s">
        <v>1370</v>
      </c>
      <c r="B855" s="181" t="s">
        <v>1370</v>
      </c>
      <c r="C855" s="181" t="s">
        <v>1370</v>
      </c>
      <c r="D855" s="327"/>
      <c r="E855" s="100"/>
      <c r="F855" s="277"/>
      <c r="G855" s="277"/>
      <c r="H855" s="277"/>
      <c r="I855" s="278"/>
      <c r="J855" s="278"/>
      <c r="K855" s="278"/>
      <c r="L855" s="278"/>
      <c r="M855" s="112"/>
      <c r="N855" s="280"/>
      <c r="O855" s="281"/>
      <c r="P855" s="279"/>
      <c r="Q855" s="279"/>
      <c r="R855" s="279"/>
      <c r="S855" s="279">
        <f t="shared" ref="S855:S858" si="146">P855-Q855</f>
        <v>0</v>
      </c>
      <c r="T855" s="279"/>
      <c r="U855" s="241"/>
      <c r="V855" s="278">
        <f>Q855-T855</f>
        <v>0</v>
      </c>
      <c r="W855" s="102"/>
      <c r="X855" s="102"/>
      <c r="Y855" s="292"/>
      <c r="AH855" s="181"/>
      <c r="AI855" s="181"/>
      <c r="AJ855" s="181"/>
    </row>
    <row r="856" spans="1:36" ht="11.25" customHeight="1" x14ac:dyDescent="0.25">
      <c r="A856" s="181" t="s">
        <v>1370</v>
      </c>
      <c r="B856" s="181" t="s">
        <v>1370</v>
      </c>
      <c r="C856" s="181" t="s">
        <v>1370</v>
      </c>
      <c r="D856" s="327"/>
      <c r="E856" s="100"/>
      <c r="F856" s="277"/>
      <c r="G856" s="277"/>
      <c r="H856" s="277"/>
      <c r="I856" s="278"/>
      <c r="J856" s="278"/>
      <c r="K856" s="278"/>
      <c r="L856" s="278"/>
      <c r="M856" s="112"/>
      <c r="N856" s="280"/>
      <c r="O856" s="281"/>
      <c r="P856" s="279"/>
      <c r="Q856" s="279"/>
      <c r="R856" s="279"/>
      <c r="S856" s="279">
        <f t="shared" si="146"/>
        <v>0</v>
      </c>
      <c r="T856" s="279"/>
      <c r="U856" s="241"/>
      <c r="V856" s="278">
        <f>Q856-T856</f>
        <v>0</v>
      </c>
      <c r="W856" s="102"/>
      <c r="X856" s="102"/>
      <c r="Y856" s="292"/>
      <c r="AH856" s="181"/>
      <c r="AI856" s="181"/>
      <c r="AJ856" s="181"/>
    </row>
    <row r="857" spans="1:36" ht="11.25" customHeight="1" x14ac:dyDescent="0.25">
      <c r="A857" s="181" t="s">
        <v>1370</v>
      </c>
      <c r="B857" s="181" t="s">
        <v>1370</v>
      </c>
      <c r="C857" s="181" t="s">
        <v>1370</v>
      </c>
      <c r="D857" s="327"/>
      <c r="E857" s="100"/>
      <c r="F857" s="277"/>
      <c r="G857" s="277"/>
      <c r="H857" s="277"/>
      <c r="I857" s="278"/>
      <c r="J857" s="278"/>
      <c r="K857" s="278"/>
      <c r="L857" s="278"/>
      <c r="M857" s="112"/>
      <c r="N857" s="280"/>
      <c r="O857" s="281"/>
      <c r="P857" s="279"/>
      <c r="Q857" s="279"/>
      <c r="R857" s="279"/>
      <c r="S857" s="279">
        <f t="shared" si="146"/>
        <v>0</v>
      </c>
      <c r="T857" s="279"/>
      <c r="U857" s="241"/>
      <c r="V857" s="278">
        <f>Q857-T857</f>
        <v>0</v>
      </c>
      <c r="W857" s="102"/>
      <c r="X857" s="102"/>
      <c r="Y857" s="292"/>
      <c r="AH857" s="181"/>
      <c r="AI857" s="181"/>
      <c r="AJ857" s="181"/>
    </row>
    <row r="858" spans="1:36" ht="11.25" customHeight="1" x14ac:dyDescent="0.25">
      <c r="A858" s="181" t="s">
        <v>1370</v>
      </c>
      <c r="B858" s="181" t="s">
        <v>1370</v>
      </c>
      <c r="C858" s="181" t="s">
        <v>1370</v>
      </c>
      <c r="D858" s="327"/>
      <c r="E858" s="100"/>
      <c r="F858" s="277"/>
      <c r="G858" s="277"/>
      <c r="H858" s="277"/>
      <c r="I858" s="278"/>
      <c r="J858" s="278"/>
      <c r="K858" s="278"/>
      <c r="L858" s="278"/>
      <c r="M858" s="112"/>
      <c r="N858" s="282"/>
      <c r="O858" s="283"/>
      <c r="P858" s="279"/>
      <c r="Q858" s="279"/>
      <c r="R858" s="279"/>
      <c r="S858" s="279">
        <f t="shared" si="146"/>
        <v>0</v>
      </c>
      <c r="T858" s="279"/>
      <c r="U858" s="241"/>
      <c r="V858" s="278">
        <f>Q858-T858</f>
        <v>0</v>
      </c>
      <c r="W858" s="102"/>
      <c r="X858" s="102"/>
      <c r="Y858" s="292"/>
      <c r="AH858" s="181"/>
      <c r="AI858" s="181"/>
      <c r="AJ858" s="181"/>
    </row>
    <row r="859" spans="1:36" ht="11.25" customHeight="1" x14ac:dyDescent="0.25">
      <c r="A859" s="181" t="s">
        <v>1370</v>
      </c>
      <c r="B859" s="181" t="s">
        <v>1370</v>
      </c>
      <c r="C859" s="181" t="s">
        <v>1370</v>
      </c>
      <c r="D859" s="327"/>
      <c r="E859" s="109" t="s">
        <v>1098</v>
      </c>
      <c r="F859" s="100"/>
      <c r="G859" s="100"/>
      <c r="H859" s="100"/>
      <c r="I859" s="106"/>
      <c r="J859" s="106"/>
      <c r="K859" s="106">
        <f>SUM(K855:K858)</f>
        <v>0</v>
      </c>
      <c r="L859" s="106">
        <f>SUM(L855:L858)</f>
        <v>0</v>
      </c>
      <c r="M859" s="107">
        <v>0</v>
      </c>
      <c r="N859" s="113"/>
      <c r="O859" s="114"/>
      <c r="P859" s="107">
        <f>SUM(P855:P858)</f>
        <v>0</v>
      </c>
      <c r="Q859" s="107">
        <f>SUM(Q855:Q858)</f>
        <v>0</v>
      </c>
      <c r="R859" s="112"/>
      <c r="S859" s="107">
        <f t="shared" si="139"/>
        <v>0</v>
      </c>
      <c r="T859" s="107">
        <f>SUM(T855:T858)</f>
        <v>0</v>
      </c>
      <c r="U859" s="241"/>
      <c r="V859" s="106">
        <f>Q859-T859</f>
        <v>0</v>
      </c>
      <c r="W859" s="102"/>
      <c r="X859" s="102"/>
      <c r="Y859" s="292"/>
      <c r="AH859" s="181"/>
      <c r="AI859" s="181"/>
      <c r="AJ859" s="181"/>
    </row>
    <row r="860" spans="1:36" ht="11.25" customHeight="1" x14ac:dyDescent="0.25">
      <c r="A860" s="181" t="s">
        <v>1370</v>
      </c>
      <c r="B860" s="181" t="s">
        <v>1370</v>
      </c>
      <c r="C860" s="181" t="s">
        <v>1370</v>
      </c>
      <c r="D860" s="327"/>
      <c r="E860" s="100" t="s">
        <v>1099</v>
      </c>
      <c r="F860" s="100"/>
      <c r="G860" s="100"/>
      <c r="H860" s="100"/>
      <c r="I860" s="111"/>
      <c r="J860" s="111"/>
      <c r="K860" s="111"/>
      <c r="L860" s="111"/>
      <c r="M860" s="112"/>
      <c r="N860" s="113"/>
      <c r="O860" s="114"/>
      <c r="P860" s="112"/>
      <c r="Q860" s="112"/>
      <c r="R860" s="112"/>
      <c r="S860" s="112"/>
      <c r="T860" s="112"/>
      <c r="U860" s="241"/>
      <c r="V860" s="111"/>
      <c r="W860" s="102"/>
      <c r="X860" s="102"/>
      <c r="Y860" s="292"/>
      <c r="AH860" s="181"/>
      <c r="AI860" s="181"/>
      <c r="AJ860" s="181"/>
    </row>
    <row r="861" spans="1:36" ht="11.25" customHeight="1" x14ac:dyDescent="0.25">
      <c r="A861" s="181" t="s">
        <v>1370</v>
      </c>
      <c r="B861" s="181" t="s">
        <v>1370</v>
      </c>
      <c r="C861" s="181" t="s">
        <v>1370</v>
      </c>
      <c r="D861" s="327"/>
      <c r="E861" s="100"/>
      <c r="F861" s="139" t="s">
        <v>1189</v>
      </c>
      <c r="G861" s="139" t="s">
        <v>1154</v>
      </c>
      <c r="H861" s="139"/>
      <c r="I861" s="141"/>
      <c r="J861" s="141"/>
      <c r="K861" s="141"/>
      <c r="L861" s="141"/>
      <c r="M861" s="112">
        <v>50000</v>
      </c>
      <c r="N861" s="142"/>
      <c r="O861" s="143"/>
      <c r="P861" s="144">
        <v>50000</v>
      </c>
      <c r="Q861" s="144">
        <v>50000</v>
      </c>
      <c r="R861" s="144"/>
      <c r="S861" s="144">
        <f>P861-Q861</f>
        <v>0</v>
      </c>
      <c r="T861" s="144">
        <v>50000</v>
      </c>
      <c r="U861" s="241"/>
      <c r="V861" s="141">
        <f>Q861-T861</f>
        <v>0</v>
      </c>
      <c r="W861" s="102"/>
      <c r="X861" s="102"/>
      <c r="Y861" s="292"/>
      <c r="AH861" s="181"/>
      <c r="AI861" s="181"/>
      <c r="AJ861" s="181"/>
    </row>
    <row r="862" spans="1:36" ht="11.25" customHeight="1" x14ac:dyDescent="0.25">
      <c r="A862" s="181" t="s">
        <v>1370</v>
      </c>
      <c r="B862" s="181" t="s">
        <v>1370</v>
      </c>
      <c r="C862" s="181" t="s">
        <v>1370</v>
      </c>
      <c r="D862" s="327"/>
      <c r="E862" s="100"/>
      <c r="F862" s="139" t="s">
        <v>1192</v>
      </c>
      <c r="G862" s="139" t="s">
        <v>1156</v>
      </c>
      <c r="H862" s="139"/>
      <c r="I862" s="141"/>
      <c r="J862" s="141"/>
      <c r="K862" s="141"/>
      <c r="L862" s="141"/>
      <c r="M862" s="112">
        <v>20000</v>
      </c>
      <c r="N862" s="142"/>
      <c r="O862" s="143"/>
      <c r="P862" s="144">
        <v>20000</v>
      </c>
      <c r="Q862" s="144">
        <v>20000</v>
      </c>
      <c r="R862" s="144"/>
      <c r="S862" s="144">
        <f>P862-Q862</f>
        <v>0</v>
      </c>
      <c r="T862" s="144">
        <v>20000</v>
      </c>
      <c r="U862" s="241"/>
      <c r="V862" s="141">
        <f>Q862-T862</f>
        <v>0</v>
      </c>
      <c r="W862" s="102"/>
      <c r="X862" s="102"/>
      <c r="Y862" s="292"/>
      <c r="AH862" s="181"/>
      <c r="AI862" s="181"/>
      <c r="AJ862" s="181"/>
    </row>
    <row r="863" spans="1:36" ht="11.25" customHeight="1" x14ac:dyDescent="0.25">
      <c r="A863" s="181" t="s">
        <v>1370</v>
      </c>
      <c r="B863" s="181" t="s">
        <v>1370</v>
      </c>
      <c r="C863" s="181" t="s">
        <v>1370</v>
      </c>
      <c r="D863" s="327"/>
      <c r="E863" s="100"/>
      <c r="F863" s="139" t="s">
        <v>1194</v>
      </c>
      <c r="G863" s="139" t="s">
        <v>1155</v>
      </c>
      <c r="H863" s="139"/>
      <c r="I863" s="141"/>
      <c r="J863" s="141"/>
      <c r="K863" s="141"/>
      <c r="L863" s="141"/>
      <c r="M863" s="112">
        <v>20000</v>
      </c>
      <c r="N863" s="142"/>
      <c r="O863" s="143"/>
      <c r="P863" s="144">
        <v>20000</v>
      </c>
      <c r="Q863" s="144">
        <v>20000</v>
      </c>
      <c r="R863" s="144"/>
      <c r="S863" s="144">
        <f t="shared" ref="S863" si="147">P863-Q863</f>
        <v>0</v>
      </c>
      <c r="T863" s="144">
        <v>20000</v>
      </c>
      <c r="U863" s="241"/>
      <c r="V863" s="141">
        <f>Q863-T863</f>
        <v>0</v>
      </c>
      <c r="W863" s="102"/>
      <c r="X863" s="102"/>
      <c r="Y863" s="292"/>
      <c r="AH863" s="181"/>
      <c r="AI863" s="181"/>
      <c r="AJ863" s="181"/>
    </row>
    <row r="864" spans="1:36" ht="11.25" customHeight="1" x14ac:dyDescent="0.25">
      <c r="A864" s="181" t="s">
        <v>1370</v>
      </c>
      <c r="B864" s="181" t="s">
        <v>1370</v>
      </c>
      <c r="C864" s="181" t="s">
        <v>1370</v>
      </c>
      <c r="D864" s="327"/>
      <c r="E864" s="100"/>
      <c r="F864" s="139" t="s">
        <v>1202</v>
      </c>
      <c r="G864" s="139" t="s">
        <v>1157</v>
      </c>
      <c r="H864" s="139"/>
      <c r="I864" s="141"/>
      <c r="J864" s="141"/>
      <c r="K864" s="141"/>
      <c r="L864" s="141"/>
      <c r="M864" s="112">
        <v>8000</v>
      </c>
      <c r="N864" s="142"/>
      <c r="O864" s="143"/>
      <c r="P864" s="144">
        <v>8000</v>
      </c>
      <c r="Q864" s="144">
        <v>8000</v>
      </c>
      <c r="R864" s="144"/>
      <c r="S864" s="144">
        <f>P864-Q864</f>
        <v>0</v>
      </c>
      <c r="T864" s="144">
        <v>8000</v>
      </c>
      <c r="U864" s="241"/>
      <c r="V864" s="141">
        <f>Q864-T864</f>
        <v>0</v>
      </c>
      <c r="W864" s="102"/>
      <c r="X864" s="102"/>
      <c r="Y864" s="292"/>
      <c r="AH864" s="181"/>
      <c r="AI864" s="181"/>
      <c r="AJ864" s="181"/>
    </row>
    <row r="865" spans="1:36" ht="11.25" customHeight="1" x14ac:dyDescent="0.25">
      <c r="A865" s="181" t="s">
        <v>1370</v>
      </c>
      <c r="B865" s="181" t="s">
        <v>1370</v>
      </c>
      <c r="C865" s="181" t="s">
        <v>1370</v>
      </c>
      <c r="D865" s="327"/>
      <c r="E865" s="100"/>
      <c r="F865" s="139" t="s">
        <v>1200</v>
      </c>
      <c r="G865" s="139" t="s">
        <v>1159</v>
      </c>
      <c r="H865" s="139"/>
      <c r="I865" s="141"/>
      <c r="J865" s="141"/>
      <c r="K865" s="141"/>
      <c r="L865" s="141"/>
      <c r="M865" s="112">
        <v>1000</v>
      </c>
      <c r="N865" s="142"/>
      <c r="O865" s="143"/>
      <c r="P865" s="144">
        <v>1000</v>
      </c>
      <c r="Q865" s="144">
        <v>1000</v>
      </c>
      <c r="R865" s="144"/>
      <c r="S865" s="144">
        <f>P865-Q865</f>
        <v>0</v>
      </c>
      <c r="T865" s="144">
        <v>1000</v>
      </c>
      <c r="U865" s="241"/>
      <c r="V865" s="141">
        <f>Q865-T865</f>
        <v>0</v>
      </c>
      <c r="W865" s="102"/>
      <c r="X865" s="102"/>
      <c r="Y865" s="292"/>
      <c r="AH865" s="181"/>
      <c r="AI865" s="181"/>
      <c r="AJ865" s="181"/>
    </row>
    <row r="866" spans="1:36" ht="11.25" customHeight="1" x14ac:dyDescent="0.25">
      <c r="A866" s="181" t="s">
        <v>1370</v>
      </c>
      <c r="B866" s="181" t="s">
        <v>1370</v>
      </c>
      <c r="C866" s="181" t="s">
        <v>1370</v>
      </c>
      <c r="D866" s="327"/>
      <c r="E866" s="100"/>
      <c r="F866" s="227" t="s">
        <v>1232</v>
      </c>
      <c r="G866" s="227" t="s">
        <v>1154</v>
      </c>
      <c r="H866" s="227"/>
      <c r="I866" s="223"/>
      <c r="J866" s="223"/>
      <c r="K866" s="223"/>
      <c r="L866" s="223"/>
      <c r="M866" s="112">
        <v>50000</v>
      </c>
      <c r="N866" s="225"/>
      <c r="O866" s="226"/>
      <c r="P866" s="224">
        <v>50000</v>
      </c>
      <c r="Q866" s="224">
        <v>50000</v>
      </c>
      <c r="R866" s="224"/>
      <c r="S866" s="224">
        <f>P866-Q866</f>
        <v>0</v>
      </c>
      <c r="T866" s="224">
        <v>50000</v>
      </c>
      <c r="U866" s="241"/>
      <c r="V866" s="223">
        <f>Q866-T866</f>
        <v>0</v>
      </c>
      <c r="W866" s="102"/>
      <c r="X866" s="102"/>
      <c r="Y866" s="292"/>
      <c r="AH866" s="181"/>
      <c r="AI866" s="181"/>
      <c r="AJ866" s="181"/>
    </row>
    <row r="867" spans="1:36" ht="11.25" customHeight="1" x14ac:dyDescent="0.25">
      <c r="A867" s="181" t="s">
        <v>1370</v>
      </c>
      <c r="B867" s="181" t="s">
        <v>1370</v>
      </c>
      <c r="C867" s="181" t="s">
        <v>1370</v>
      </c>
      <c r="D867" s="327"/>
      <c r="E867" s="100"/>
      <c r="F867" s="227" t="s">
        <v>1237</v>
      </c>
      <c r="G867" s="227" t="s">
        <v>1157</v>
      </c>
      <c r="H867" s="227"/>
      <c r="I867" s="223"/>
      <c r="J867" s="223"/>
      <c r="K867" s="223"/>
      <c r="L867" s="223"/>
      <c r="M867" s="112">
        <v>8000</v>
      </c>
      <c r="N867" s="225"/>
      <c r="O867" s="226"/>
      <c r="P867" s="224">
        <v>8000</v>
      </c>
      <c r="Q867" s="224">
        <v>8000</v>
      </c>
      <c r="R867" s="224"/>
      <c r="S867" s="224">
        <f t="shared" ref="S867:S876" si="148">P867-Q867</f>
        <v>0</v>
      </c>
      <c r="T867" s="224">
        <v>8000</v>
      </c>
      <c r="U867" s="241"/>
      <c r="V867" s="223">
        <f>Q867-T867</f>
        <v>0</v>
      </c>
      <c r="W867" s="102"/>
      <c r="X867" s="102"/>
      <c r="Y867" s="292"/>
      <c r="AH867" s="181"/>
      <c r="AI867" s="181"/>
      <c r="AJ867" s="181"/>
    </row>
    <row r="868" spans="1:36" ht="11.25" customHeight="1" x14ac:dyDescent="0.25">
      <c r="A868" s="181" t="s">
        <v>1370</v>
      </c>
      <c r="B868" s="181" t="s">
        <v>1370</v>
      </c>
      <c r="C868" s="181" t="s">
        <v>1370</v>
      </c>
      <c r="D868" s="327"/>
      <c r="E868" s="100"/>
      <c r="F868" s="227" t="s">
        <v>1240</v>
      </c>
      <c r="G868" s="227" t="s">
        <v>1159</v>
      </c>
      <c r="H868" s="227"/>
      <c r="I868" s="223"/>
      <c r="J868" s="223"/>
      <c r="K868" s="223"/>
      <c r="L868" s="223"/>
      <c r="M868" s="112">
        <v>1000</v>
      </c>
      <c r="N868" s="225"/>
      <c r="O868" s="226"/>
      <c r="P868" s="224">
        <v>1000</v>
      </c>
      <c r="Q868" s="224">
        <v>1000</v>
      </c>
      <c r="R868" s="224"/>
      <c r="S868" s="224">
        <f t="shared" si="148"/>
        <v>0</v>
      </c>
      <c r="T868" s="224">
        <v>1000</v>
      </c>
      <c r="U868" s="241"/>
      <c r="V868" s="223">
        <f>Q868-T868</f>
        <v>0</v>
      </c>
      <c r="W868" s="102"/>
      <c r="X868" s="102"/>
      <c r="Y868" s="292"/>
      <c r="AH868" s="181"/>
      <c r="AI868" s="181"/>
      <c r="AJ868" s="181"/>
    </row>
    <row r="869" spans="1:36" ht="11.25" customHeight="1" x14ac:dyDescent="0.25">
      <c r="A869" s="181" t="s">
        <v>1370</v>
      </c>
      <c r="B869" s="181" t="s">
        <v>1370</v>
      </c>
      <c r="C869" s="181" t="s">
        <v>1370</v>
      </c>
      <c r="D869" s="327"/>
      <c r="E869" s="100"/>
      <c r="F869" s="133" t="s">
        <v>1275</v>
      </c>
      <c r="G869" s="133" t="s">
        <v>1154</v>
      </c>
      <c r="H869" s="133"/>
      <c r="I869" s="135"/>
      <c r="J869" s="135"/>
      <c r="K869" s="135"/>
      <c r="L869" s="135"/>
      <c r="M869" s="112">
        <v>100000</v>
      </c>
      <c r="N869" s="136"/>
      <c r="O869" s="137"/>
      <c r="P869" s="138">
        <v>100000</v>
      </c>
      <c r="Q869" s="138">
        <v>100000</v>
      </c>
      <c r="R869" s="138"/>
      <c r="S869" s="138">
        <f t="shared" si="148"/>
        <v>0</v>
      </c>
      <c r="T869" s="138">
        <v>100000</v>
      </c>
      <c r="U869" s="241"/>
      <c r="V869" s="135">
        <f>Q869-T869</f>
        <v>0</v>
      </c>
      <c r="W869" s="102"/>
      <c r="X869" s="102"/>
      <c r="Y869" s="292"/>
      <c r="AH869" s="181"/>
      <c r="AI869" s="181"/>
      <c r="AJ869" s="181"/>
    </row>
    <row r="870" spans="1:36" ht="11.25" customHeight="1" x14ac:dyDescent="0.25">
      <c r="A870" s="181" t="s">
        <v>1370</v>
      </c>
      <c r="B870" s="181" t="s">
        <v>1370</v>
      </c>
      <c r="C870" s="181" t="s">
        <v>1370</v>
      </c>
      <c r="D870" s="327"/>
      <c r="E870" s="100"/>
      <c r="F870" s="133" t="s">
        <v>1283</v>
      </c>
      <c r="G870" s="133" t="s">
        <v>1278</v>
      </c>
      <c r="H870" s="133"/>
      <c r="I870" s="135"/>
      <c r="J870" s="135"/>
      <c r="K870" s="135"/>
      <c r="L870" s="135"/>
      <c r="M870" s="112">
        <v>10000</v>
      </c>
      <c r="N870" s="136"/>
      <c r="O870" s="137"/>
      <c r="P870" s="138">
        <v>10000</v>
      </c>
      <c r="Q870" s="138">
        <v>10000</v>
      </c>
      <c r="R870" s="138"/>
      <c r="S870" s="138">
        <f t="shared" si="148"/>
        <v>0</v>
      </c>
      <c r="T870" s="138">
        <v>10000</v>
      </c>
      <c r="U870" s="241"/>
      <c r="V870" s="135">
        <f>Q870-T870</f>
        <v>0</v>
      </c>
      <c r="W870" s="102"/>
      <c r="X870" s="102"/>
      <c r="Y870" s="292"/>
      <c r="AH870" s="181"/>
      <c r="AI870" s="181"/>
      <c r="AJ870" s="181"/>
    </row>
    <row r="871" spans="1:36" ht="11.25" customHeight="1" x14ac:dyDescent="0.25">
      <c r="A871" s="181" t="s">
        <v>1370</v>
      </c>
      <c r="B871" s="181" t="s">
        <v>1370</v>
      </c>
      <c r="C871" s="181" t="s">
        <v>1370</v>
      </c>
      <c r="D871" s="327"/>
      <c r="E871" s="100"/>
      <c r="F871" s="133" t="s">
        <v>1285</v>
      </c>
      <c r="G871" s="133" t="s">
        <v>1159</v>
      </c>
      <c r="H871" s="133"/>
      <c r="I871" s="135"/>
      <c r="J871" s="135"/>
      <c r="K871" s="135"/>
      <c r="L871" s="135"/>
      <c r="M871" s="112">
        <v>1000</v>
      </c>
      <c r="N871" s="136"/>
      <c r="O871" s="137"/>
      <c r="P871" s="138">
        <v>1000</v>
      </c>
      <c r="Q871" s="138">
        <v>1000</v>
      </c>
      <c r="R871" s="138"/>
      <c r="S871" s="138">
        <f t="shared" si="148"/>
        <v>0</v>
      </c>
      <c r="T871" s="138">
        <v>1000</v>
      </c>
      <c r="U871" s="241"/>
      <c r="V871" s="135">
        <f>Q871-T871</f>
        <v>0</v>
      </c>
      <c r="W871" s="102"/>
      <c r="X871" s="102"/>
      <c r="Y871" s="292"/>
      <c r="AH871" s="181"/>
      <c r="AI871" s="181"/>
      <c r="AJ871" s="181"/>
    </row>
    <row r="872" spans="1:36" ht="11.25" customHeight="1" x14ac:dyDescent="0.25">
      <c r="A872" s="181" t="s">
        <v>1370</v>
      </c>
      <c r="B872" s="181" t="s">
        <v>1370</v>
      </c>
      <c r="C872" s="181" t="s">
        <v>1370</v>
      </c>
      <c r="D872" s="327"/>
      <c r="E872" s="100"/>
      <c r="F872" s="133" t="s">
        <v>1289</v>
      </c>
      <c r="G872" s="133" t="s">
        <v>1290</v>
      </c>
      <c r="H872" s="133"/>
      <c r="I872" s="135"/>
      <c r="J872" s="135"/>
      <c r="K872" s="135"/>
      <c r="L872" s="135"/>
      <c r="M872" s="112">
        <v>5000</v>
      </c>
      <c r="N872" s="136"/>
      <c r="O872" s="137"/>
      <c r="P872" s="138">
        <v>5000</v>
      </c>
      <c r="Q872" s="138">
        <v>5000</v>
      </c>
      <c r="R872" s="138"/>
      <c r="S872" s="138">
        <f t="shared" si="148"/>
        <v>0</v>
      </c>
      <c r="T872" s="138">
        <v>5000</v>
      </c>
      <c r="U872" s="241"/>
      <c r="V872" s="135">
        <f>Q872-T872</f>
        <v>0</v>
      </c>
      <c r="W872" s="102"/>
      <c r="X872" s="102"/>
      <c r="Y872" s="292"/>
      <c r="AH872" s="181"/>
      <c r="AI872" s="181"/>
      <c r="AJ872" s="181"/>
    </row>
    <row r="873" spans="1:36" ht="11.25" customHeight="1" x14ac:dyDescent="0.25">
      <c r="A873" s="181" t="s">
        <v>1370</v>
      </c>
      <c r="B873" s="181" t="s">
        <v>1370</v>
      </c>
      <c r="C873" s="181" t="s">
        <v>1370</v>
      </c>
      <c r="D873" s="327"/>
      <c r="E873" s="100"/>
      <c r="F873" s="277" t="s">
        <v>1346</v>
      </c>
      <c r="G873" s="277" t="s">
        <v>1154</v>
      </c>
      <c r="H873" s="277"/>
      <c r="I873" s="278"/>
      <c r="J873" s="278"/>
      <c r="K873" s="278"/>
      <c r="L873" s="278"/>
      <c r="M873" s="112">
        <v>100000</v>
      </c>
      <c r="N873" s="136"/>
      <c r="O873" s="137"/>
      <c r="P873" s="279">
        <v>100000</v>
      </c>
      <c r="Q873" s="279">
        <v>100000</v>
      </c>
      <c r="R873" s="279"/>
      <c r="S873" s="279">
        <f t="shared" ref="S873:S875" si="149">P873-Q873</f>
        <v>0</v>
      </c>
      <c r="T873" s="279">
        <v>100000</v>
      </c>
      <c r="U873" s="241"/>
      <c r="V873" s="135">
        <f>Q873-T873</f>
        <v>0</v>
      </c>
      <c r="W873" s="102"/>
      <c r="X873" s="102"/>
      <c r="Y873" s="292"/>
      <c r="AH873" s="181"/>
      <c r="AI873" s="181"/>
      <c r="AJ873" s="181"/>
    </row>
    <row r="874" spans="1:36" ht="11.25" customHeight="1" x14ac:dyDescent="0.25">
      <c r="A874" s="181" t="s">
        <v>1370</v>
      </c>
      <c r="B874" s="181" t="s">
        <v>1370</v>
      </c>
      <c r="C874" s="181" t="s">
        <v>1370</v>
      </c>
      <c r="D874" s="327"/>
      <c r="E874" s="100"/>
      <c r="F874" s="277" t="s">
        <v>1346</v>
      </c>
      <c r="G874" s="277" t="s">
        <v>1290</v>
      </c>
      <c r="H874" s="277"/>
      <c r="I874" s="278"/>
      <c r="J874" s="278"/>
      <c r="K874" s="278"/>
      <c r="L874" s="278"/>
      <c r="M874" s="279">
        <v>5000</v>
      </c>
      <c r="N874" s="280"/>
      <c r="O874" s="281"/>
      <c r="P874" s="279">
        <v>5000</v>
      </c>
      <c r="Q874" s="279">
        <v>5000</v>
      </c>
      <c r="R874" s="279"/>
      <c r="S874" s="279">
        <f t="shared" si="149"/>
        <v>0</v>
      </c>
      <c r="T874" s="279">
        <v>5000</v>
      </c>
      <c r="U874" s="241"/>
      <c r="V874" s="278">
        <f>Q874-T874</f>
        <v>0</v>
      </c>
      <c r="W874" s="102"/>
      <c r="X874" s="102"/>
      <c r="Y874" s="292"/>
      <c r="AH874" s="181"/>
      <c r="AI874" s="181"/>
      <c r="AJ874" s="181"/>
    </row>
    <row r="875" spans="1:36" ht="11.25" customHeight="1" x14ac:dyDescent="0.25">
      <c r="A875" s="181" t="s">
        <v>1370</v>
      </c>
      <c r="B875" s="181" t="s">
        <v>1370</v>
      </c>
      <c r="C875" s="181" t="s">
        <v>1370</v>
      </c>
      <c r="D875" s="327"/>
      <c r="E875" s="100"/>
      <c r="F875" s="277" t="s">
        <v>1346</v>
      </c>
      <c r="G875" s="277" t="s">
        <v>1278</v>
      </c>
      <c r="H875" s="277"/>
      <c r="I875" s="278"/>
      <c r="J875" s="278"/>
      <c r="K875" s="278"/>
      <c r="L875" s="278"/>
      <c r="M875" s="112"/>
      <c r="N875" s="280"/>
      <c r="O875" s="281"/>
      <c r="P875" s="279">
        <v>15000</v>
      </c>
      <c r="Q875" s="279">
        <v>15000</v>
      </c>
      <c r="R875" s="279"/>
      <c r="S875" s="279">
        <f t="shared" si="149"/>
        <v>0</v>
      </c>
      <c r="T875" s="279">
        <v>15000</v>
      </c>
      <c r="U875" s="241"/>
      <c r="V875" s="278">
        <f>Q875-T875</f>
        <v>0</v>
      </c>
      <c r="W875" s="102"/>
      <c r="X875" s="102"/>
      <c r="Y875" s="292"/>
      <c r="AH875" s="181"/>
      <c r="AI875" s="181"/>
      <c r="AJ875" s="181"/>
    </row>
    <row r="876" spans="1:36" ht="11.25" customHeight="1" x14ac:dyDescent="0.25">
      <c r="A876" s="181" t="s">
        <v>1370</v>
      </c>
      <c r="B876" s="181" t="s">
        <v>1370</v>
      </c>
      <c r="C876" s="181" t="s">
        <v>1370</v>
      </c>
      <c r="D876" s="327"/>
      <c r="E876" s="100"/>
      <c r="F876" s="277"/>
      <c r="G876" s="277"/>
      <c r="H876" s="277"/>
      <c r="I876" s="278"/>
      <c r="J876" s="278"/>
      <c r="K876" s="278"/>
      <c r="L876" s="278"/>
      <c r="M876" s="112"/>
      <c r="N876" s="282"/>
      <c r="O876" s="283"/>
      <c r="P876" s="279"/>
      <c r="Q876" s="279"/>
      <c r="R876" s="279"/>
      <c r="S876" s="279">
        <f t="shared" si="148"/>
        <v>0</v>
      </c>
      <c r="T876" s="279"/>
      <c r="U876" s="241"/>
      <c r="V876" s="278">
        <f>Q876-T876</f>
        <v>0</v>
      </c>
      <c r="W876" s="102"/>
      <c r="X876" s="102"/>
      <c r="Y876" s="292"/>
      <c r="AH876" s="181"/>
      <c r="AI876" s="181"/>
      <c r="AJ876" s="181"/>
    </row>
    <row r="877" spans="1:36" ht="11.25" customHeight="1" x14ac:dyDescent="0.25">
      <c r="A877" s="181" t="s">
        <v>1370</v>
      </c>
      <c r="B877" s="181" t="s">
        <v>1370</v>
      </c>
      <c r="C877" s="181" t="s">
        <v>1370</v>
      </c>
      <c r="D877" s="327"/>
      <c r="E877" s="109" t="s">
        <v>1100</v>
      </c>
      <c r="F877" s="100"/>
      <c r="G877" s="100"/>
      <c r="H877" s="100"/>
      <c r="I877" s="106"/>
      <c r="J877" s="106"/>
      <c r="K877" s="106">
        <f>SUM(K861:K876)</f>
        <v>0</v>
      </c>
      <c r="L877" s="106">
        <f>SUM(L861:L876)</f>
        <v>0</v>
      </c>
      <c r="M877" s="107">
        <f>SUM(M869:M872)</f>
        <v>116000</v>
      </c>
      <c r="N877" s="113"/>
      <c r="O877" s="114"/>
      <c r="P877" s="107">
        <f>SUM(P873:P876)</f>
        <v>120000</v>
      </c>
      <c r="Q877" s="107">
        <f>SUM(Q873:Q876)</f>
        <v>120000</v>
      </c>
      <c r="R877" s="112"/>
      <c r="S877" s="107">
        <f t="shared" ref="S877" si="150">SUM(S869:S876)</f>
        <v>0</v>
      </c>
      <c r="T877" s="107">
        <f>SUM(T873:T876)</f>
        <v>120000</v>
      </c>
      <c r="U877" s="241"/>
      <c r="V877" s="106">
        <f>SUM(V869:V876)</f>
        <v>0</v>
      </c>
      <c r="W877" s="102"/>
      <c r="X877" s="102"/>
      <c r="Y877" s="292"/>
      <c r="AH877" s="181"/>
      <c r="AI877" s="181"/>
      <c r="AJ877" s="181"/>
    </row>
    <row r="878" spans="1:36" ht="11.25" customHeight="1" x14ac:dyDescent="0.25">
      <c r="A878" s="181" t="s">
        <v>1370</v>
      </c>
      <c r="B878" s="181" t="s">
        <v>1370</v>
      </c>
      <c r="C878" s="181" t="s">
        <v>1370</v>
      </c>
      <c r="D878" s="327"/>
      <c r="E878" s="100" t="s">
        <v>1101</v>
      </c>
      <c r="F878" s="100"/>
      <c r="G878" s="100"/>
      <c r="H878" s="100"/>
      <c r="I878" s="111"/>
      <c r="J878" s="111"/>
      <c r="K878" s="111"/>
      <c r="L878" s="111"/>
      <c r="M878" s="112"/>
      <c r="N878" s="113"/>
      <c r="O878" s="114"/>
      <c r="P878" s="112"/>
      <c r="Q878" s="112"/>
      <c r="R878" s="112"/>
      <c r="S878" s="112"/>
      <c r="T878" s="112"/>
      <c r="U878" s="241"/>
      <c r="V878" s="111"/>
      <c r="W878" s="102"/>
      <c r="X878" s="102"/>
      <c r="Y878" s="292"/>
      <c r="AH878" s="181"/>
      <c r="AI878" s="181"/>
      <c r="AJ878" s="181"/>
    </row>
    <row r="879" spans="1:36" ht="11.25" customHeight="1" x14ac:dyDescent="0.25">
      <c r="A879" s="181" t="s">
        <v>1370</v>
      </c>
      <c r="B879" s="181" t="s">
        <v>1370</v>
      </c>
      <c r="C879" s="181" t="s">
        <v>1370</v>
      </c>
      <c r="D879" s="327"/>
      <c r="E879" s="100"/>
      <c r="F879" s="139" t="s">
        <v>1197</v>
      </c>
      <c r="G879" s="139" t="s">
        <v>1178</v>
      </c>
      <c r="H879" s="139"/>
      <c r="I879" s="141"/>
      <c r="J879" s="141"/>
      <c r="K879" s="141"/>
      <c r="L879" s="141"/>
      <c r="M879" s="112">
        <v>10000</v>
      </c>
      <c r="N879" s="142"/>
      <c r="O879" s="143"/>
      <c r="P879" s="144">
        <v>10000</v>
      </c>
      <c r="Q879" s="144">
        <v>10000</v>
      </c>
      <c r="R879" s="144"/>
      <c r="S879" s="144">
        <f t="shared" ref="S879:S889" si="151">P879-Q879</f>
        <v>0</v>
      </c>
      <c r="T879" s="144">
        <v>10000</v>
      </c>
      <c r="U879" s="241"/>
      <c r="V879" s="141">
        <f>Q879-T879</f>
        <v>0</v>
      </c>
      <c r="W879" s="102"/>
      <c r="X879" s="102"/>
      <c r="Y879" s="292"/>
      <c r="AH879" s="181"/>
      <c r="AI879" s="181"/>
      <c r="AJ879" s="181"/>
    </row>
    <row r="880" spans="1:36" ht="11.25" customHeight="1" x14ac:dyDescent="0.25">
      <c r="A880" s="181" t="s">
        <v>1370</v>
      </c>
      <c r="B880" s="181" t="s">
        <v>1370</v>
      </c>
      <c r="C880" s="181" t="s">
        <v>1370</v>
      </c>
      <c r="D880" s="327"/>
      <c r="E880" s="100"/>
      <c r="F880" s="139" t="s">
        <v>1198</v>
      </c>
      <c r="G880" s="139" t="s">
        <v>1158</v>
      </c>
      <c r="H880" s="139"/>
      <c r="I880" s="141"/>
      <c r="J880" s="141"/>
      <c r="K880" s="141"/>
      <c r="L880" s="141"/>
      <c r="M880" s="112">
        <v>2599</v>
      </c>
      <c r="N880" s="142"/>
      <c r="O880" s="143"/>
      <c r="P880" s="144">
        <v>2599</v>
      </c>
      <c r="Q880" s="144">
        <v>2599</v>
      </c>
      <c r="R880" s="144"/>
      <c r="S880" s="144">
        <f t="shared" si="151"/>
        <v>0</v>
      </c>
      <c r="T880" s="144">
        <v>2599</v>
      </c>
      <c r="U880" s="241"/>
      <c r="V880" s="141">
        <f>Q880-T880</f>
        <v>0</v>
      </c>
      <c r="W880" s="102"/>
      <c r="X880" s="102"/>
      <c r="Y880" s="292"/>
      <c r="AH880" s="181"/>
      <c r="AI880" s="181"/>
      <c r="AJ880" s="181"/>
    </row>
    <row r="881" spans="1:36" ht="11.25" customHeight="1" x14ac:dyDescent="0.25">
      <c r="A881" s="181" t="s">
        <v>1370</v>
      </c>
      <c r="B881" s="181" t="s">
        <v>1370</v>
      </c>
      <c r="C881" s="181" t="s">
        <v>1370</v>
      </c>
      <c r="D881" s="327"/>
      <c r="E881" s="100"/>
      <c r="F881" s="227" t="s">
        <v>1235</v>
      </c>
      <c r="G881" s="227" t="s">
        <v>1178</v>
      </c>
      <c r="H881" s="227"/>
      <c r="I881" s="223"/>
      <c r="J881" s="223"/>
      <c r="K881" s="223"/>
      <c r="L881" s="223"/>
      <c r="M881" s="112">
        <v>10000</v>
      </c>
      <c r="N881" s="225"/>
      <c r="O881" s="226"/>
      <c r="P881" s="224">
        <v>10000</v>
      </c>
      <c r="Q881" s="224">
        <v>10000</v>
      </c>
      <c r="R881" s="224"/>
      <c r="S881" s="224">
        <f>P881-Q881</f>
        <v>0</v>
      </c>
      <c r="T881" s="224">
        <v>10000</v>
      </c>
      <c r="U881" s="241"/>
      <c r="V881" s="223">
        <f>Q881-T881</f>
        <v>0</v>
      </c>
      <c r="W881" s="102"/>
      <c r="X881" s="102"/>
      <c r="Y881" s="292"/>
      <c r="AH881" s="181"/>
      <c r="AI881" s="181"/>
      <c r="AJ881" s="181"/>
    </row>
    <row r="882" spans="1:36" ht="11.25" customHeight="1" x14ac:dyDescent="0.25">
      <c r="A882" s="181" t="s">
        <v>1370</v>
      </c>
      <c r="B882" s="181" t="s">
        <v>1370</v>
      </c>
      <c r="C882" s="181" t="s">
        <v>1370</v>
      </c>
      <c r="D882" s="327"/>
      <c r="E882" s="100"/>
      <c r="F882" s="227" t="s">
        <v>1239</v>
      </c>
      <c r="G882" s="227" t="s">
        <v>1221</v>
      </c>
      <c r="H882" s="227"/>
      <c r="I882" s="223"/>
      <c r="J882" s="223"/>
      <c r="K882" s="223"/>
      <c r="L882" s="223"/>
      <c r="M882" s="112">
        <v>2000</v>
      </c>
      <c r="N882" s="225"/>
      <c r="O882" s="226"/>
      <c r="P882" s="224">
        <v>2000</v>
      </c>
      <c r="Q882" s="224">
        <v>2000</v>
      </c>
      <c r="R882" s="224"/>
      <c r="S882" s="224">
        <f t="shared" si="151"/>
        <v>0</v>
      </c>
      <c r="T882" s="224">
        <v>2000</v>
      </c>
      <c r="U882" s="241"/>
      <c r="V882" s="223">
        <f>Q882-T882</f>
        <v>0</v>
      </c>
      <c r="W882" s="102"/>
      <c r="X882" s="102"/>
      <c r="Y882" s="292"/>
      <c r="AH882" s="181"/>
      <c r="AI882" s="181"/>
      <c r="AJ882" s="181"/>
    </row>
    <row r="883" spans="1:36" ht="11.25" customHeight="1" x14ac:dyDescent="0.25">
      <c r="A883" s="181" t="s">
        <v>1370</v>
      </c>
      <c r="B883" s="181" t="s">
        <v>1370</v>
      </c>
      <c r="C883" s="181" t="s">
        <v>1370</v>
      </c>
      <c r="D883" s="327"/>
      <c r="E883" s="100"/>
      <c r="F883" s="227" t="s">
        <v>1241</v>
      </c>
      <c r="G883" s="227" t="s">
        <v>1158</v>
      </c>
      <c r="H883" s="227"/>
      <c r="I883" s="223"/>
      <c r="J883" s="223"/>
      <c r="K883" s="223"/>
      <c r="L883" s="223"/>
      <c r="M883" s="112">
        <v>675</v>
      </c>
      <c r="N883" s="225"/>
      <c r="O883" s="226"/>
      <c r="P883" s="224">
        <v>675</v>
      </c>
      <c r="Q883" s="224">
        <v>675</v>
      </c>
      <c r="R883" s="224"/>
      <c r="S883" s="224">
        <f t="shared" si="151"/>
        <v>0</v>
      </c>
      <c r="T883" s="224">
        <v>675</v>
      </c>
      <c r="U883" s="241"/>
      <c r="V883" s="223">
        <f>Q883-T883</f>
        <v>0</v>
      </c>
      <c r="W883" s="102"/>
      <c r="X883" s="102"/>
      <c r="Y883" s="292"/>
      <c r="AH883" s="181"/>
      <c r="AI883" s="181"/>
      <c r="AJ883" s="181"/>
    </row>
    <row r="884" spans="1:36" ht="11.25" customHeight="1" x14ac:dyDescent="0.25">
      <c r="A884" s="181" t="s">
        <v>1370</v>
      </c>
      <c r="B884" s="181" t="s">
        <v>1370</v>
      </c>
      <c r="C884" s="181" t="s">
        <v>1370</v>
      </c>
      <c r="D884" s="327"/>
      <c r="E884" s="100"/>
      <c r="F884" s="133" t="s">
        <v>1277</v>
      </c>
      <c r="G884" s="133" t="s">
        <v>1178</v>
      </c>
      <c r="H884" s="133"/>
      <c r="I884" s="135"/>
      <c r="J884" s="135"/>
      <c r="K884" s="135"/>
      <c r="L884" s="135"/>
      <c r="M884" s="112">
        <v>10000</v>
      </c>
      <c r="N884" s="136"/>
      <c r="O884" s="137"/>
      <c r="P884" s="138">
        <v>10000</v>
      </c>
      <c r="Q884" s="138">
        <v>10000</v>
      </c>
      <c r="R884" s="138"/>
      <c r="S884" s="138">
        <f t="shared" si="151"/>
        <v>0</v>
      </c>
      <c r="T884" s="138">
        <v>10000</v>
      </c>
      <c r="U884" s="241"/>
      <c r="V884" s="135">
        <f>Q884-T884</f>
        <v>0</v>
      </c>
      <c r="W884" s="102"/>
      <c r="X884" s="102"/>
      <c r="Y884" s="292"/>
      <c r="AH884" s="181"/>
      <c r="AI884" s="181"/>
      <c r="AJ884" s="181"/>
    </row>
    <row r="885" spans="1:36" ht="11.25" customHeight="1" x14ac:dyDescent="0.25">
      <c r="A885" s="181" t="s">
        <v>1370</v>
      </c>
      <c r="B885" s="181" t="s">
        <v>1370</v>
      </c>
      <c r="C885" s="181" t="s">
        <v>1370</v>
      </c>
      <c r="D885" s="327"/>
      <c r="E885" s="100"/>
      <c r="F885" s="133" t="s">
        <v>1284</v>
      </c>
      <c r="G885" s="133" t="s">
        <v>1158</v>
      </c>
      <c r="H885" s="133"/>
      <c r="I885" s="135"/>
      <c r="J885" s="135"/>
      <c r="K885" s="135"/>
      <c r="L885" s="135"/>
      <c r="M885" s="112">
        <v>1400</v>
      </c>
      <c r="N885" s="136"/>
      <c r="O885" s="137"/>
      <c r="P885" s="138">
        <v>1400</v>
      </c>
      <c r="Q885" s="138">
        <v>1400</v>
      </c>
      <c r="R885" s="138"/>
      <c r="S885" s="138">
        <f t="shared" si="151"/>
        <v>0</v>
      </c>
      <c r="T885" s="138">
        <v>1400</v>
      </c>
      <c r="U885" s="241"/>
      <c r="V885" s="135">
        <f>Q885-T885</f>
        <v>0</v>
      </c>
      <c r="W885" s="102"/>
      <c r="X885" s="102"/>
      <c r="Y885" s="292"/>
      <c r="AH885" s="181"/>
      <c r="AI885" s="181"/>
      <c r="AJ885" s="181"/>
    </row>
    <row r="886" spans="1:36" ht="11.25" customHeight="1" x14ac:dyDescent="0.25">
      <c r="A886" s="181" t="s">
        <v>1370</v>
      </c>
      <c r="B886" s="181" t="s">
        <v>1370</v>
      </c>
      <c r="C886" s="181" t="s">
        <v>1370</v>
      </c>
      <c r="D886" s="327"/>
      <c r="E886" s="100"/>
      <c r="F886" s="277" t="s">
        <v>1346</v>
      </c>
      <c r="G886" s="277" t="s">
        <v>1178</v>
      </c>
      <c r="H886" s="277"/>
      <c r="I886" s="278"/>
      <c r="J886" s="278"/>
      <c r="K886" s="278"/>
      <c r="L886" s="278"/>
      <c r="M886" s="279">
        <v>10000</v>
      </c>
      <c r="N886" s="280"/>
      <c r="O886" s="281"/>
      <c r="P886" s="279">
        <v>10000</v>
      </c>
      <c r="Q886" s="279">
        <v>10000</v>
      </c>
      <c r="R886" s="279"/>
      <c r="S886" s="279">
        <f t="shared" ref="S886:S887" si="152">P886-Q886</f>
        <v>0</v>
      </c>
      <c r="T886" s="279">
        <v>10000</v>
      </c>
      <c r="U886" s="241"/>
      <c r="V886" s="278">
        <f>Q886-T886</f>
        <v>0</v>
      </c>
      <c r="W886" s="102"/>
      <c r="X886" s="102"/>
      <c r="Y886" s="292"/>
      <c r="AH886" s="181"/>
      <c r="AI886" s="181"/>
      <c r="AJ886" s="181"/>
    </row>
    <row r="887" spans="1:36" ht="11.25" customHeight="1" x14ac:dyDescent="0.25">
      <c r="A887" s="181" t="s">
        <v>1370</v>
      </c>
      <c r="B887" s="181" t="s">
        <v>1370</v>
      </c>
      <c r="C887" s="181" t="s">
        <v>1370</v>
      </c>
      <c r="D887" s="327"/>
      <c r="E887" s="100"/>
      <c r="F887" s="277" t="s">
        <v>1346</v>
      </c>
      <c r="G887" s="277" t="s">
        <v>1158</v>
      </c>
      <c r="H887" s="277"/>
      <c r="I887" s="278"/>
      <c r="J887" s="278"/>
      <c r="K887" s="278"/>
      <c r="L887" s="278"/>
      <c r="M887" s="279">
        <v>675</v>
      </c>
      <c r="N887" s="280"/>
      <c r="O887" s="281"/>
      <c r="P887" s="279">
        <v>1000</v>
      </c>
      <c r="Q887" s="279">
        <v>1000</v>
      </c>
      <c r="R887" s="279"/>
      <c r="S887" s="279">
        <f t="shared" si="152"/>
        <v>0</v>
      </c>
      <c r="T887" s="279">
        <v>1000</v>
      </c>
      <c r="U887" s="241"/>
      <c r="V887" s="278">
        <f>Q887-T887</f>
        <v>0</v>
      </c>
      <c r="W887" s="102"/>
      <c r="X887" s="102"/>
      <c r="Y887" s="292"/>
      <c r="AH887" s="181"/>
      <c r="AI887" s="181"/>
      <c r="AJ887" s="181"/>
    </row>
    <row r="888" spans="1:36" ht="11.25" customHeight="1" x14ac:dyDescent="0.25">
      <c r="A888" s="181" t="s">
        <v>1370</v>
      </c>
      <c r="B888" s="181" t="s">
        <v>1370</v>
      </c>
      <c r="C888" s="181" t="s">
        <v>1370</v>
      </c>
      <c r="D888" s="327"/>
      <c r="E888" s="100"/>
      <c r="F888" s="277"/>
      <c r="G888" s="277"/>
      <c r="H888" s="277"/>
      <c r="I888" s="278"/>
      <c r="J888" s="278"/>
      <c r="K888" s="278"/>
      <c r="L888" s="278"/>
      <c r="M888" s="112"/>
      <c r="N888" s="280"/>
      <c r="O888" s="281"/>
      <c r="P888" s="279"/>
      <c r="Q888" s="279"/>
      <c r="R888" s="279"/>
      <c r="S888" s="279">
        <f t="shared" si="151"/>
        <v>0</v>
      </c>
      <c r="T888" s="279"/>
      <c r="U888" s="241"/>
      <c r="V888" s="278">
        <f>Q888-T888</f>
        <v>0</v>
      </c>
      <c r="W888" s="102"/>
      <c r="X888" s="102"/>
      <c r="Y888" s="292"/>
      <c r="AH888" s="181"/>
      <c r="AI888" s="181"/>
      <c r="AJ888" s="181"/>
    </row>
    <row r="889" spans="1:36" ht="11.25" customHeight="1" x14ac:dyDescent="0.25">
      <c r="A889" s="181" t="s">
        <v>1370</v>
      </c>
      <c r="B889" s="181" t="s">
        <v>1370</v>
      </c>
      <c r="C889" s="181" t="s">
        <v>1370</v>
      </c>
      <c r="D889" s="327"/>
      <c r="E889" s="100"/>
      <c r="F889" s="277"/>
      <c r="G889" s="277"/>
      <c r="H889" s="277"/>
      <c r="I889" s="278"/>
      <c r="J889" s="278"/>
      <c r="K889" s="278"/>
      <c r="L889" s="278"/>
      <c r="M889" s="112"/>
      <c r="N889" s="282"/>
      <c r="O889" s="283"/>
      <c r="P889" s="279"/>
      <c r="Q889" s="279"/>
      <c r="R889" s="279"/>
      <c r="S889" s="279">
        <f t="shared" si="151"/>
        <v>0</v>
      </c>
      <c r="T889" s="279"/>
      <c r="U889" s="241"/>
      <c r="V889" s="278">
        <f>Q889-T889</f>
        <v>0</v>
      </c>
      <c r="W889" s="102"/>
      <c r="X889" s="102"/>
      <c r="Y889" s="292"/>
      <c r="AH889" s="181"/>
      <c r="AI889" s="181"/>
      <c r="AJ889" s="181"/>
    </row>
    <row r="890" spans="1:36" ht="11.25" customHeight="1" x14ac:dyDescent="0.25">
      <c r="A890" s="181" t="s">
        <v>1370</v>
      </c>
      <c r="B890" s="181" t="s">
        <v>1370</v>
      </c>
      <c r="C890" s="181" t="s">
        <v>1370</v>
      </c>
      <c r="D890" s="327"/>
      <c r="E890" s="109" t="s">
        <v>1102</v>
      </c>
      <c r="F890" s="100"/>
      <c r="G890" s="100"/>
      <c r="H890" s="100"/>
      <c r="I890" s="106"/>
      <c r="J890" s="106"/>
      <c r="K890" s="106">
        <f>SUM(K879:K889)</f>
        <v>0</v>
      </c>
      <c r="L890" s="106">
        <f>SUM(L879:L889)</f>
        <v>0</v>
      </c>
      <c r="M890" s="107">
        <f>SUM(M884:M885)</f>
        <v>11400</v>
      </c>
      <c r="N890" s="113"/>
      <c r="O890" s="114"/>
      <c r="P890" s="107">
        <f>SUM(P886:P889)</f>
        <v>11000</v>
      </c>
      <c r="Q890" s="107">
        <f>SUM(Q886:Q889)</f>
        <v>11000</v>
      </c>
      <c r="R890" s="112"/>
      <c r="S890" s="107">
        <f t="shared" ref="S890:V890" si="153">SUM(S884:S889)</f>
        <v>0</v>
      </c>
      <c r="T890" s="107">
        <f>SUM(T886:T889)</f>
        <v>11000</v>
      </c>
      <c r="U890" s="241"/>
      <c r="V890" s="106">
        <f t="shared" si="153"/>
        <v>0</v>
      </c>
      <c r="W890" s="102"/>
      <c r="X890" s="102"/>
      <c r="Y890" s="292"/>
      <c r="AH890" s="181"/>
      <c r="AI890" s="181"/>
      <c r="AJ890" s="181"/>
    </row>
    <row r="891" spans="1:36" ht="11.25" customHeight="1" x14ac:dyDescent="0.25">
      <c r="A891" s="181" t="s">
        <v>1370</v>
      </c>
      <c r="B891" s="181" t="s">
        <v>1370</v>
      </c>
      <c r="C891" s="181" t="s">
        <v>1370</v>
      </c>
      <c r="D891" s="327"/>
      <c r="E891" s="100" t="s">
        <v>1103</v>
      </c>
      <c r="F891" s="100"/>
      <c r="G891" s="100"/>
      <c r="H891" s="100"/>
      <c r="I891" s="111"/>
      <c r="J891" s="111"/>
      <c r="K891" s="111"/>
      <c r="L891" s="111"/>
      <c r="M891" s="112"/>
      <c r="N891" s="113"/>
      <c r="O891" s="114"/>
      <c r="P891" s="112"/>
      <c r="Q891" s="112"/>
      <c r="R891" s="112"/>
      <c r="S891" s="112"/>
      <c r="T891" s="112"/>
      <c r="U891" s="241"/>
      <c r="V891" s="111"/>
      <c r="W891" s="102"/>
      <c r="X891" s="102"/>
      <c r="Y891" s="292"/>
      <c r="AH891" s="181"/>
      <c r="AI891" s="181"/>
      <c r="AJ891" s="181"/>
    </row>
    <row r="892" spans="1:36" ht="11.25" customHeight="1" x14ac:dyDescent="0.25">
      <c r="A892" s="181" t="s">
        <v>1370</v>
      </c>
      <c r="B892" s="181" t="s">
        <v>1370</v>
      </c>
      <c r="C892" s="181" t="s">
        <v>1370</v>
      </c>
      <c r="D892" s="327"/>
      <c r="E892" s="100"/>
      <c r="F892" s="277"/>
      <c r="G892" s="277"/>
      <c r="H892" s="277"/>
      <c r="I892" s="278"/>
      <c r="J892" s="278"/>
      <c r="K892" s="278"/>
      <c r="L892" s="278"/>
      <c r="M892" s="112"/>
      <c r="N892" s="280"/>
      <c r="O892" s="281"/>
      <c r="P892" s="279"/>
      <c r="Q892" s="279"/>
      <c r="R892" s="279"/>
      <c r="S892" s="279">
        <f t="shared" ref="S892:S895" si="154">P892-Q892</f>
        <v>0</v>
      </c>
      <c r="T892" s="279"/>
      <c r="U892" s="241"/>
      <c r="V892" s="278">
        <f t="shared" ref="V892:V895" si="155">Q892-T892</f>
        <v>0</v>
      </c>
      <c r="W892" s="102"/>
      <c r="X892" s="102"/>
      <c r="Y892" s="292"/>
      <c r="AH892" s="181"/>
      <c r="AI892" s="181"/>
      <c r="AJ892" s="181"/>
    </row>
    <row r="893" spans="1:36" ht="11.25" customHeight="1" x14ac:dyDescent="0.25">
      <c r="A893" s="181" t="s">
        <v>1370</v>
      </c>
      <c r="B893" s="181" t="s">
        <v>1370</v>
      </c>
      <c r="C893" s="181" t="s">
        <v>1370</v>
      </c>
      <c r="D893" s="327"/>
      <c r="E893" s="100"/>
      <c r="F893" s="277"/>
      <c r="G893" s="277"/>
      <c r="H893" s="277"/>
      <c r="I893" s="278"/>
      <c r="J893" s="278"/>
      <c r="K893" s="278"/>
      <c r="L893" s="278"/>
      <c r="M893" s="112"/>
      <c r="N893" s="280"/>
      <c r="O893" s="281"/>
      <c r="P893" s="279"/>
      <c r="Q893" s="279"/>
      <c r="R893" s="279"/>
      <c r="S893" s="279">
        <f t="shared" si="154"/>
        <v>0</v>
      </c>
      <c r="T893" s="279"/>
      <c r="U893" s="241"/>
      <c r="V893" s="278">
        <f t="shared" si="155"/>
        <v>0</v>
      </c>
      <c r="W893" s="102"/>
      <c r="X893" s="102"/>
      <c r="Y893" s="292"/>
      <c r="AH893" s="181"/>
      <c r="AI893" s="181"/>
      <c r="AJ893" s="181"/>
    </row>
    <row r="894" spans="1:36" ht="11.25" customHeight="1" x14ac:dyDescent="0.25">
      <c r="A894" s="181" t="s">
        <v>1370</v>
      </c>
      <c r="B894" s="181" t="s">
        <v>1370</v>
      </c>
      <c r="C894" s="181" t="s">
        <v>1370</v>
      </c>
      <c r="D894" s="327"/>
      <c r="E894" s="100"/>
      <c r="F894" s="277"/>
      <c r="G894" s="277"/>
      <c r="H894" s="277"/>
      <c r="I894" s="278"/>
      <c r="J894" s="278"/>
      <c r="K894" s="278"/>
      <c r="L894" s="278"/>
      <c r="M894" s="112"/>
      <c r="N894" s="280"/>
      <c r="O894" s="281"/>
      <c r="P894" s="279"/>
      <c r="Q894" s="279"/>
      <c r="R894" s="279"/>
      <c r="S894" s="279">
        <f t="shared" si="154"/>
        <v>0</v>
      </c>
      <c r="T894" s="279"/>
      <c r="U894" s="241"/>
      <c r="V894" s="278">
        <f t="shared" si="155"/>
        <v>0</v>
      </c>
      <c r="W894" s="102"/>
      <c r="X894" s="102"/>
      <c r="Y894" s="292"/>
      <c r="AH894" s="181"/>
      <c r="AI894" s="181"/>
      <c r="AJ894" s="181"/>
    </row>
    <row r="895" spans="1:36" ht="11.25" customHeight="1" x14ac:dyDescent="0.25">
      <c r="A895" s="181" t="s">
        <v>1370</v>
      </c>
      <c r="B895" s="181" t="s">
        <v>1370</v>
      </c>
      <c r="C895" s="181" t="s">
        <v>1370</v>
      </c>
      <c r="D895" s="327"/>
      <c r="E895" s="100"/>
      <c r="F895" s="277"/>
      <c r="G895" s="277"/>
      <c r="H895" s="277"/>
      <c r="I895" s="278"/>
      <c r="J895" s="278"/>
      <c r="K895" s="278"/>
      <c r="L895" s="278"/>
      <c r="M895" s="112"/>
      <c r="N895" s="282"/>
      <c r="O895" s="283"/>
      <c r="P895" s="279"/>
      <c r="Q895" s="279"/>
      <c r="R895" s="279"/>
      <c r="S895" s="279">
        <f t="shared" si="154"/>
        <v>0</v>
      </c>
      <c r="T895" s="279"/>
      <c r="U895" s="241"/>
      <c r="V895" s="278">
        <f t="shared" si="155"/>
        <v>0</v>
      </c>
      <c r="W895" s="102"/>
      <c r="X895" s="102"/>
      <c r="Y895" s="292"/>
      <c r="AH895" s="181"/>
      <c r="AI895" s="181"/>
      <c r="AJ895" s="181"/>
    </row>
    <row r="896" spans="1:36" ht="11.25" customHeight="1" x14ac:dyDescent="0.25">
      <c r="A896" s="181" t="s">
        <v>1370</v>
      </c>
      <c r="B896" s="181" t="s">
        <v>1370</v>
      </c>
      <c r="C896" s="181" t="s">
        <v>1370</v>
      </c>
      <c r="D896" s="327"/>
      <c r="E896" s="109" t="s">
        <v>1104</v>
      </c>
      <c r="F896" s="100"/>
      <c r="G896" s="100"/>
      <c r="H896" s="100"/>
      <c r="I896" s="106"/>
      <c r="J896" s="106"/>
      <c r="K896" s="106">
        <f>SUM(K892:K895)</f>
        <v>0</v>
      </c>
      <c r="L896" s="106">
        <f>SUM(L892:L895)</f>
        <v>0</v>
      </c>
      <c r="M896" s="107">
        <v>0</v>
      </c>
      <c r="N896" s="113"/>
      <c r="O896" s="114"/>
      <c r="P896" s="107">
        <f>SUM(P892:P895)</f>
        <v>0</v>
      </c>
      <c r="Q896" s="107">
        <f>SUM(Q892:Q895)</f>
        <v>0</v>
      </c>
      <c r="R896" s="112"/>
      <c r="S896" s="107">
        <f t="shared" ref="S896:S909" si="156">P896-Q896</f>
        <v>0</v>
      </c>
      <c r="T896" s="107">
        <f>SUM(T892:T895)</f>
        <v>0</v>
      </c>
      <c r="U896" s="241"/>
      <c r="V896" s="106">
        <f>Q896-T896</f>
        <v>0</v>
      </c>
      <c r="W896" s="102"/>
      <c r="X896" s="102"/>
      <c r="Y896" s="292"/>
      <c r="AH896" s="181"/>
      <c r="AI896" s="181"/>
      <c r="AJ896" s="181"/>
    </row>
    <row r="897" spans="1:43" ht="11.25" customHeight="1" x14ac:dyDescent="0.25">
      <c r="A897" s="181" t="s">
        <v>1370</v>
      </c>
      <c r="B897" s="181" t="s">
        <v>1370</v>
      </c>
      <c r="C897" s="181" t="s">
        <v>1370</v>
      </c>
      <c r="D897" s="327"/>
      <c r="E897" s="100" t="s">
        <v>1105</v>
      </c>
      <c r="F897" s="100"/>
      <c r="G897" s="100"/>
      <c r="H897" s="100"/>
      <c r="I897" s="111"/>
      <c r="J897" s="111"/>
      <c r="K897" s="111"/>
      <c r="L897" s="111"/>
      <c r="M897" s="112"/>
      <c r="N897" s="113"/>
      <c r="O897" s="114"/>
      <c r="P897" s="112"/>
      <c r="Q897" s="112"/>
      <c r="R897" s="112"/>
      <c r="S897" s="112"/>
      <c r="T897" s="112"/>
      <c r="U897" s="241"/>
      <c r="V897" s="111"/>
      <c r="W897" s="102"/>
      <c r="X897" s="102"/>
      <c r="Y897" s="292"/>
      <c r="AH897" s="181"/>
      <c r="AI897" s="181"/>
      <c r="AJ897" s="181"/>
    </row>
    <row r="898" spans="1:43" ht="11.25" customHeight="1" x14ac:dyDescent="0.25">
      <c r="A898" s="181" t="s">
        <v>1370</v>
      </c>
      <c r="B898" s="181" t="s">
        <v>1370</v>
      </c>
      <c r="C898" s="181" t="s">
        <v>1370</v>
      </c>
      <c r="D898" s="327"/>
      <c r="E898" s="100"/>
      <c r="F898" s="277"/>
      <c r="G898" s="277"/>
      <c r="H898" s="277"/>
      <c r="I898" s="278"/>
      <c r="J898" s="278"/>
      <c r="K898" s="278"/>
      <c r="L898" s="278"/>
      <c r="M898" s="112"/>
      <c r="N898" s="280"/>
      <c r="O898" s="281"/>
      <c r="P898" s="279"/>
      <c r="Q898" s="279"/>
      <c r="R898" s="279"/>
      <c r="S898" s="279">
        <f t="shared" ref="S898:S901" si="157">P898-Q898</f>
        <v>0</v>
      </c>
      <c r="T898" s="279"/>
      <c r="U898" s="241"/>
      <c r="V898" s="278">
        <f t="shared" ref="V898:V901" si="158">Q898-T898</f>
        <v>0</v>
      </c>
      <c r="W898" s="102"/>
      <c r="X898" s="102"/>
      <c r="Y898" s="292"/>
      <c r="AH898" s="181"/>
      <c r="AI898" s="181"/>
      <c r="AJ898" s="181"/>
    </row>
    <row r="899" spans="1:43" ht="11.25" customHeight="1" x14ac:dyDescent="0.25">
      <c r="A899" s="181" t="s">
        <v>1370</v>
      </c>
      <c r="B899" s="181" t="s">
        <v>1370</v>
      </c>
      <c r="C899" s="181" t="s">
        <v>1370</v>
      </c>
      <c r="D899" s="327"/>
      <c r="E899" s="100"/>
      <c r="F899" s="277"/>
      <c r="G899" s="277"/>
      <c r="H899" s="277"/>
      <c r="I899" s="278"/>
      <c r="J899" s="278"/>
      <c r="K899" s="278"/>
      <c r="L899" s="278"/>
      <c r="M899" s="112"/>
      <c r="N899" s="280"/>
      <c r="O899" s="281"/>
      <c r="P899" s="279"/>
      <c r="Q899" s="279"/>
      <c r="R899" s="279"/>
      <c r="S899" s="279">
        <f t="shared" si="157"/>
        <v>0</v>
      </c>
      <c r="T899" s="279"/>
      <c r="U899" s="241"/>
      <c r="V899" s="278">
        <f t="shared" si="158"/>
        <v>0</v>
      </c>
      <c r="W899" s="102"/>
      <c r="X899" s="102"/>
      <c r="Y899" s="292"/>
      <c r="AH899" s="181"/>
      <c r="AI899" s="181"/>
      <c r="AJ899" s="181"/>
    </row>
    <row r="900" spans="1:43" ht="11.25" customHeight="1" x14ac:dyDescent="0.25">
      <c r="A900" s="181" t="s">
        <v>1370</v>
      </c>
      <c r="B900" s="181" t="s">
        <v>1370</v>
      </c>
      <c r="C900" s="181" t="s">
        <v>1370</v>
      </c>
      <c r="D900" s="327"/>
      <c r="E900" s="100"/>
      <c r="F900" s="277"/>
      <c r="G900" s="277"/>
      <c r="H900" s="277"/>
      <c r="I900" s="278"/>
      <c r="J900" s="278"/>
      <c r="K900" s="278"/>
      <c r="L900" s="278"/>
      <c r="M900" s="112"/>
      <c r="N900" s="280"/>
      <c r="O900" s="281"/>
      <c r="P900" s="279"/>
      <c r="Q900" s="279"/>
      <c r="R900" s="279"/>
      <c r="S900" s="279">
        <f t="shared" si="157"/>
        <v>0</v>
      </c>
      <c r="T900" s="279"/>
      <c r="U900" s="241"/>
      <c r="V900" s="278">
        <f t="shared" si="158"/>
        <v>0</v>
      </c>
      <c r="W900" s="102"/>
      <c r="X900" s="102"/>
      <c r="Y900" s="292"/>
      <c r="AH900" s="181"/>
      <c r="AI900" s="181"/>
      <c r="AJ900" s="181"/>
    </row>
    <row r="901" spans="1:43" ht="11.25" customHeight="1" x14ac:dyDescent="0.25">
      <c r="A901" s="181" t="s">
        <v>1370</v>
      </c>
      <c r="B901" s="181" t="s">
        <v>1370</v>
      </c>
      <c r="C901" s="181" t="s">
        <v>1370</v>
      </c>
      <c r="D901" s="327"/>
      <c r="E901" s="100"/>
      <c r="F901" s="277"/>
      <c r="G901" s="277"/>
      <c r="H901" s="277"/>
      <c r="I901" s="278"/>
      <c r="J901" s="278"/>
      <c r="K901" s="278"/>
      <c r="L901" s="278"/>
      <c r="M901" s="112"/>
      <c r="N901" s="282"/>
      <c r="O901" s="283"/>
      <c r="P901" s="279"/>
      <c r="Q901" s="279"/>
      <c r="R901" s="279"/>
      <c r="S901" s="279">
        <f t="shared" si="157"/>
        <v>0</v>
      </c>
      <c r="T901" s="279"/>
      <c r="U901" s="241"/>
      <c r="V901" s="278">
        <f t="shared" si="158"/>
        <v>0</v>
      </c>
      <c r="W901" s="102"/>
      <c r="X901" s="102"/>
      <c r="Y901" s="292"/>
      <c r="AH901" s="181"/>
      <c r="AI901" s="181"/>
      <c r="AJ901" s="181"/>
    </row>
    <row r="902" spans="1:43" ht="11.25" customHeight="1" x14ac:dyDescent="0.25">
      <c r="A902" s="181" t="s">
        <v>1370</v>
      </c>
      <c r="B902" s="181" t="s">
        <v>1370</v>
      </c>
      <c r="C902" s="181" t="s">
        <v>1370</v>
      </c>
      <c r="D902" s="327"/>
      <c r="E902" s="109" t="s">
        <v>1106</v>
      </c>
      <c r="F902" s="100"/>
      <c r="G902" s="100"/>
      <c r="H902" s="100"/>
      <c r="I902" s="106"/>
      <c r="J902" s="106"/>
      <c r="K902" s="106">
        <f>SUM(K898:K901)</f>
        <v>0</v>
      </c>
      <c r="L902" s="106">
        <f>SUM(L898:L901)</f>
        <v>0</v>
      </c>
      <c r="M902" s="107">
        <v>0</v>
      </c>
      <c r="N902" s="113"/>
      <c r="O902" s="114"/>
      <c r="P902" s="107">
        <f>SUM(P898:P901)</f>
        <v>0</v>
      </c>
      <c r="Q902" s="107">
        <f>SUM(Q898:Q901)</f>
        <v>0</v>
      </c>
      <c r="R902" s="112"/>
      <c r="S902" s="107">
        <f t="shared" si="156"/>
        <v>0</v>
      </c>
      <c r="T902" s="107">
        <f>SUM(T898:T901)</f>
        <v>0</v>
      </c>
      <c r="U902" s="241"/>
      <c r="V902" s="106">
        <f>Q902-T902</f>
        <v>0</v>
      </c>
      <c r="W902" s="102"/>
      <c r="X902" s="102"/>
      <c r="Y902" s="292"/>
      <c r="AH902" s="181"/>
      <c r="AI902" s="181"/>
      <c r="AJ902" s="181"/>
    </row>
    <row r="903" spans="1:43" ht="11.25" customHeight="1" x14ac:dyDescent="0.25">
      <c r="A903" s="181" t="s">
        <v>1370</v>
      </c>
      <c r="B903" s="181" t="s">
        <v>1370</v>
      </c>
      <c r="C903" s="181" t="s">
        <v>1370</v>
      </c>
      <c r="D903" s="327"/>
      <c r="E903" s="100" t="s">
        <v>1107</v>
      </c>
      <c r="F903" s="100"/>
      <c r="G903" s="100"/>
      <c r="H903" s="100"/>
      <c r="I903" s="111"/>
      <c r="J903" s="111"/>
      <c r="K903" s="111"/>
      <c r="L903" s="111"/>
      <c r="M903" s="112"/>
      <c r="N903" s="113"/>
      <c r="O903" s="114"/>
      <c r="P903" s="112"/>
      <c r="Q903" s="112"/>
      <c r="R903" s="112"/>
      <c r="S903" s="112"/>
      <c r="T903" s="112"/>
      <c r="U903" s="241"/>
      <c r="V903" s="111"/>
      <c r="W903" s="102"/>
      <c r="X903" s="102"/>
      <c r="Y903" s="292"/>
      <c r="AH903" s="181"/>
      <c r="AI903" s="181"/>
      <c r="AJ903" s="181"/>
    </row>
    <row r="904" spans="1:43" ht="11.25" customHeight="1" x14ac:dyDescent="0.25">
      <c r="A904" s="181" t="s">
        <v>1370</v>
      </c>
      <c r="B904" s="181" t="s">
        <v>1370</v>
      </c>
      <c r="C904" s="181" t="s">
        <v>1370</v>
      </c>
      <c r="D904" s="327"/>
      <c r="E904" s="100"/>
      <c r="F904" s="277"/>
      <c r="G904" s="277"/>
      <c r="H904" s="277"/>
      <c r="I904" s="278"/>
      <c r="J904" s="278"/>
      <c r="K904" s="278"/>
      <c r="L904" s="278"/>
      <c r="M904" s="112"/>
      <c r="N904" s="280"/>
      <c r="O904" s="281"/>
      <c r="P904" s="279"/>
      <c r="Q904" s="279"/>
      <c r="R904" s="279"/>
      <c r="S904" s="279">
        <f t="shared" ref="S904:S907" si="159">P904-Q904</f>
        <v>0</v>
      </c>
      <c r="T904" s="279"/>
      <c r="U904" s="241"/>
      <c r="V904" s="278">
        <f t="shared" ref="V904:V907" si="160">Q904-T904</f>
        <v>0</v>
      </c>
      <c r="W904" s="102"/>
      <c r="X904" s="102"/>
      <c r="Y904" s="292"/>
      <c r="AH904" s="181"/>
      <c r="AI904" s="181"/>
      <c r="AJ904" s="181"/>
    </row>
    <row r="905" spans="1:43" ht="11.25" customHeight="1" x14ac:dyDescent="0.25">
      <c r="A905" s="181" t="s">
        <v>1370</v>
      </c>
      <c r="B905" s="181" t="s">
        <v>1370</v>
      </c>
      <c r="C905" s="181" t="s">
        <v>1370</v>
      </c>
      <c r="D905" s="327"/>
      <c r="E905" s="100"/>
      <c r="F905" s="277"/>
      <c r="G905" s="277"/>
      <c r="H905" s="277"/>
      <c r="I905" s="278"/>
      <c r="J905" s="278"/>
      <c r="K905" s="278"/>
      <c r="L905" s="278"/>
      <c r="M905" s="112"/>
      <c r="N905" s="280"/>
      <c r="O905" s="281"/>
      <c r="P905" s="279"/>
      <c r="Q905" s="279"/>
      <c r="R905" s="279"/>
      <c r="S905" s="279">
        <f t="shared" si="159"/>
        <v>0</v>
      </c>
      <c r="T905" s="279"/>
      <c r="U905" s="241"/>
      <c r="V905" s="278">
        <f t="shared" si="160"/>
        <v>0</v>
      </c>
      <c r="W905" s="102"/>
      <c r="X905" s="102"/>
      <c r="Y905" s="292"/>
      <c r="AH905" s="181"/>
      <c r="AI905" s="181"/>
      <c r="AJ905" s="181"/>
      <c r="AK905" s="101"/>
      <c r="AL905" s="101"/>
    </row>
    <row r="906" spans="1:43" s="101" customFormat="1" ht="11.25" customHeight="1" x14ac:dyDescent="0.25">
      <c r="A906" s="181" t="s">
        <v>1370</v>
      </c>
      <c r="B906" s="181" t="s">
        <v>1370</v>
      </c>
      <c r="C906" s="181" t="s">
        <v>1370</v>
      </c>
      <c r="D906" s="327"/>
      <c r="E906" s="100"/>
      <c r="F906" s="277"/>
      <c r="G906" s="277"/>
      <c r="H906" s="277"/>
      <c r="I906" s="278"/>
      <c r="J906" s="278"/>
      <c r="K906" s="278"/>
      <c r="L906" s="278"/>
      <c r="M906" s="112"/>
      <c r="N906" s="280"/>
      <c r="O906" s="281"/>
      <c r="P906" s="279"/>
      <c r="Q906" s="279"/>
      <c r="R906" s="279"/>
      <c r="S906" s="279">
        <f t="shared" si="159"/>
        <v>0</v>
      </c>
      <c r="T906" s="279"/>
      <c r="U906" s="241"/>
      <c r="V906" s="278">
        <f t="shared" si="160"/>
        <v>0</v>
      </c>
      <c r="W906" s="102"/>
      <c r="X906" s="102"/>
      <c r="Y906" s="292"/>
      <c r="Z906" s="181"/>
      <c r="AA906" s="181"/>
      <c r="AB906" s="181"/>
      <c r="AC906" s="100"/>
      <c r="AD906" s="100"/>
      <c r="AE906" s="100"/>
      <c r="AF906" s="181"/>
      <c r="AG906" s="181"/>
      <c r="AH906" s="181"/>
      <c r="AI906" s="181"/>
      <c r="AJ906" s="181"/>
      <c r="AO906" s="100"/>
      <c r="AP906" s="100"/>
      <c r="AQ906" s="100"/>
    </row>
    <row r="907" spans="1:43" s="101" customFormat="1" ht="11.25" customHeight="1" x14ac:dyDescent="0.25">
      <c r="A907" s="181" t="s">
        <v>1370</v>
      </c>
      <c r="B907" s="181" t="s">
        <v>1370</v>
      </c>
      <c r="C907" s="181" t="s">
        <v>1370</v>
      </c>
      <c r="D907" s="327"/>
      <c r="E907" s="100"/>
      <c r="F907" s="277"/>
      <c r="G907" s="277"/>
      <c r="H907" s="277"/>
      <c r="I907" s="278"/>
      <c r="J907" s="278"/>
      <c r="K907" s="278"/>
      <c r="L907" s="278"/>
      <c r="M907" s="112"/>
      <c r="N907" s="282"/>
      <c r="O907" s="283"/>
      <c r="P907" s="279"/>
      <c r="Q907" s="279"/>
      <c r="R907" s="279"/>
      <c r="S907" s="279">
        <f t="shared" si="159"/>
        <v>0</v>
      </c>
      <c r="T907" s="279"/>
      <c r="U907" s="241"/>
      <c r="V907" s="278">
        <f t="shared" si="160"/>
        <v>0</v>
      </c>
      <c r="W907" s="102"/>
      <c r="X907" s="102"/>
      <c r="Y907" s="292"/>
      <c r="Z907" s="181"/>
      <c r="AA907" s="181"/>
      <c r="AB907" s="181"/>
      <c r="AC907" s="100"/>
      <c r="AD907" s="100"/>
      <c r="AE907" s="100"/>
      <c r="AF907" s="181"/>
      <c r="AG907" s="181"/>
      <c r="AH907" s="181"/>
      <c r="AI907" s="181"/>
      <c r="AJ907" s="181"/>
      <c r="AK907" s="100"/>
      <c r="AL907" s="100"/>
    </row>
    <row r="908" spans="1:43" s="101" customFormat="1" ht="11.25" customHeight="1" thickBot="1" x14ac:dyDescent="0.3">
      <c r="A908" s="181" t="s">
        <v>1370</v>
      </c>
      <c r="B908" s="181" t="s">
        <v>1370</v>
      </c>
      <c r="C908" s="181" t="s">
        <v>1370</v>
      </c>
      <c r="D908" s="327"/>
      <c r="E908" s="109" t="s">
        <v>1108</v>
      </c>
      <c r="F908" s="100"/>
      <c r="G908" s="100"/>
      <c r="H908" s="100"/>
      <c r="I908" s="106"/>
      <c r="J908" s="106"/>
      <c r="K908" s="106">
        <f>SUM(K904:K907)</f>
        <v>0</v>
      </c>
      <c r="L908" s="106">
        <f>SUM(L904:L907)</f>
        <v>0</v>
      </c>
      <c r="M908" s="107">
        <v>0</v>
      </c>
      <c r="N908" s="113"/>
      <c r="O908" s="114"/>
      <c r="P908" s="107">
        <f>SUM(P904:P907)</f>
        <v>0</v>
      </c>
      <c r="Q908" s="107">
        <f>SUM(Q904:Q907)</f>
        <v>0</v>
      </c>
      <c r="R908" s="112"/>
      <c r="S908" s="107">
        <f t="shared" si="156"/>
        <v>0</v>
      </c>
      <c r="T908" s="107">
        <f>SUM(T904:T907)</f>
        <v>0</v>
      </c>
      <c r="U908" s="241"/>
      <c r="V908" s="106">
        <f>Q908-T908</f>
        <v>0</v>
      </c>
      <c r="W908" s="102"/>
      <c r="X908" s="102"/>
      <c r="Y908" s="292"/>
      <c r="Z908" s="181"/>
      <c r="AA908" s="181"/>
      <c r="AB908" s="181"/>
      <c r="AC908" s="100"/>
      <c r="AD908" s="100"/>
      <c r="AE908" s="100"/>
      <c r="AF908" s="181"/>
      <c r="AG908" s="181"/>
      <c r="AH908" s="181"/>
      <c r="AI908" s="181"/>
      <c r="AJ908" s="181"/>
      <c r="AM908" s="100"/>
      <c r="AN908" s="100"/>
    </row>
    <row r="909" spans="1:43" ht="11.25" customHeight="1" thickTop="1" x14ac:dyDescent="0.25">
      <c r="A909" s="181" t="s">
        <v>1370</v>
      </c>
      <c r="B909" s="181" t="s">
        <v>1370</v>
      </c>
      <c r="C909" s="181" t="s">
        <v>1370</v>
      </c>
      <c r="D909" s="327"/>
      <c r="E909" s="100" t="s">
        <v>1109</v>
      </c>
      <c r="F909" s="100"/>
      <c r="G909" s="100"/>
      <c r="H909" s="100"/>
      <c r="I909" s="118"/>
      <c r="J909" s="118"/>
      <c r="K909" s="118">
        <f>K908+K902+K896+K890+K877+K859+K853+K839+K833+K819+K812+K803+K796</f>
        <v>0</v>
      </c>
      <c r="L909" s="118">
        <f>L908+L902+L896+L890+L877+L859+L853+L839+L833+L819+L812+L803+L796</f>
        <v>0</v>
      </c>
      <c r="M909" s="119">
        <f>M908+M902+M896+M890+M877+M859+M853+M839+M833+M819+M812+M803+M796</f>
        <v>147452.79999999999</v>
      </c>
      <c r="N909" s="120"/>
      <c r="O909" s="121"/>
      <c r="P909" s="119">
        <f>P908+P902+P896+P890+P877+P859+P853+P839+P833+P819+P812+P803+P796</f>
        <v>151100</v>
      </c>
      <c r="Q909" s="119">
        <f>Q908+Q902+Q896+Q890+Q877+Q859+Q853+Q839+Q833+Q819+Q812+Q803+Q796</f>
        <v>151100</v>
      </c>
      <c r="R909" s="112"/>
      <c r="S909" s="119">
        <f t="shared" si="156"/>
        <v>0</v>
      </c>
      <c r="T909" s="119">
        <f>T908+T902+T896+T890+T877+T859+T853+T839+T833+T819+T812+T803+T796</f>
        <v>151100</v>
      </c>
      <c r="U909" s="241"/>
      <c r="V909" s="118">
        <f>Q909-T909</f>
        <v>0</v>
      </c>
      <c r="W909" s="102"/>
      <c r="X909" s="112"/>
      <c r="Y909" s="292"/>
      <c r="AH909" s="181"/>
      <c r="AI909" s="181"/>
      <c r="AJ909" s="181"/>
      <c r="AM909" s="101"/>
      <c r="AN909" s="101"/>
    </row>
    <row r="910" spans="1:43" ht="11.25" customHeight="1" x14ac:dyDescent="0.25">
      <c r="A910" s="181" t="s">
        <v>1370</v>
      </c>
      <c r="B910" s="181" t="s">
        <v>1370</v>
      </c>
      <c r="C910" s="181" t="s">
        <v>1370</v>
      </c>
      <c r="D910" s="327"/>
      <c r="E910" s="128"/>
      <c r="F910" s="128"/>
      <c r="G910" s="128"/>
      <c r="H910" s="128"/>
      <c r="I910" s="129"/>
      <c r="J910" s="129"/>
      <c r="K910" s="129"/>
      <c r="L910" s="129"/>
      <c r="M910" s="129"/>
      <c r="N910" s="131"/>
      <c r="O910" s="132"/>
      <c r="P910" s="130"/>
      <c r="Q910" s="130"/>
      <c r="R910" s="130"/>
      <c r="S910" s="130"/>
      <c r="T910" s="130"/>
      <c r="U910" s="337"/>
      <c r="V910" s="130"/>
      <c r="W910" s="130"/>
      <c r="X910" s="130"/>
      <c r="AH910" s="181"/>
      <c r="AI910" s="181"/>
      <c r="AJ910" s="181"/>
      <c r="AO910" s="101"/>
      <c r="AP910" s="101"/>
      <c r="AQ910" s="101"/>
    </row>
    <row r="911" spans="1:43" x14ac:dyDescent="0.25">
      <c r="A911" s="181" t="s">
        <v>1370</v>
      </c>
      <c r="B911" s="181" t="s">
        <v>1370</v>
      </c>
      <c r="C911" s="181" t="s">
        <v>1370</v>
      </c>
      <c r="D911" s="327"/>
      <c r="E911" s="100"/>
      <c r="F911" s="100"/>
      <c r="G911" s="100"/>
      <c r="H911" s="100"/>
      <c r="I911" s="111"/>
      <c r="J911" s="111"/>
      <c r="K911" s="111"/>
      <c r="L911" s="111"/>
      <c r="M911" s="112"/>
      <c r="N911" s="145"/>
      <c r="O911" s="146"/>
      <c r="P911" s="112"/>
      <c r="Q911" s="112"/>
      <c r="R911" s="112"/>
      <c r="S911" s="112"/>
      <c r="T911" s="112"/>
      <c r="U911" s="104"/>
      <c r="V911" s="112"/>
      <c r="W911" s="112"/>
      <c r="X911" s="112"/>
      <c r="AH911" s="181"/>
      <c r="AI911" s="181"/>
      <c r="AJ911" s="181"/>
    </row>
    <row r="912" spans="1:43" x14ac:dyDescent="0.25">
      <c r="A912" s="181" t="s">
        <v>1370</v>
      </c>
      <c r="B912" s="181" t="s">
        <v>1370</v>
      </c>
      <c r="C912" s="181" t="s">
        <v>1371</v>
      </c>
      <c r="D912" s="327"/>
      <c r="E912" s="100" t="s">
        <v>1110</v>
      </c>
      <c r="F912" s="100"/>
      <c r="G912" s="100"/>
      <c r="H912" s="100"/>
      <c r="I912" s="111">
        <f t="shared" ref="I912:M913" si="161">I4</f>
        <v>3121650.6299999994</v>
      </c>
      <c r="J912" s="111">
        <f t="shared" si="161"/>
        <v>3285902.3330000001</v>
      </c>
      <c r="K912" s="111">
        <f t="shared" si="161"/>
        <v>3289541.91</v>
      </c>
      <c r="L912" s="111">
        <f t="shared" si="161"/>
        <v>3883962.4899999993</v>
      </c>
      <c r="M912" s="112">
        <f t="shared" si="161"/>
        <v>3847767</v>
      </c>
      <c r="N912" s="145"/>
      <c r="O912" s="146"/>
      <c r="P912" s="112">
        <f t="shared" ref="P912:T913" si="162">P4</f>
        <v>4225308.7895</v>
      </c>
      <c r="Q912" s="112">
        <f t="shared" si="162"/>
        <v>4194313.9945</v>
      </c>
      <c r="R912" s="112"/>
      <c r="S912" s="112">
        <f t="shared" si="162"/>
        <v>30994.794999999925</v>
      </c>
      <c r="T912" s="112">
        <f t="shared" si="162"/>
        <v>4213682.6710999999</v>
      </c>
      <c r="U912" s="104"/>
      <c r="V912" s="112">
        <f>V4</f>
        <v>-19368.67659999989</v>
      </c>
      <c r="W912" s="112">
        <f>W4</f>
        <v>4109568.9079999998</v>
      </c>
      <c r="X912" s="112"/>
      <c r="AH912" s="181"/>
      <c r="AI912" s="181"/>
      <c r="AJ912" s="181"/>
    </row>
    <row r="913" spans="1:36" x14ac:dyDescent="0.25">
      <c r="A913" s="181" t="s">
        <v>1370</v>
      </c>
      <c r="B913" s="181" t="s">
        <v>1370</v>
      </c>
      <c r="C913" s="181" t="s">
        <v>1370</v>
      </c>
      <c r="D913" s="327"/>
      <c r="E913" s="100" t="s">
        <v>1147</v>
      </c>
      <c r="F913" s="100"/>
      <c r="G913" s="100"/>
      <c r="H913" s="100"/>
      <c r="I913" s="111">
        <f t="shared" si="161"/>
        <v>3121650.6299999994</v>
      </c>
      <c r="J913" s="111">
        <f t="shared" si="161"/>
        <v>3285902.3330000001</v>
      </c>
      <c r="K913" s="111">
        <f t="shared" si="161"/>
        <v>3289541.91</v>
      </c>
      <c r="L913" s="111">
        <f t="shared" si="161"/>
        <v>3883962.4899999993</v>
      </c>
      <c r="M913" s="112">
        <f t="shared" si="161"/>
        <v>3995219.8</v>
      </c>
      <c r="N913" s="145"/>
      <c r="O913" s="146"/>
      <c r="P913" s="112">
        <f t="shared" si="162"/>
        <v>4376408.7895</v>
      </c>
      <c r="Q913" s="112">
        <f t="shared" si="162"/>
        <v>4345413.9945</v>
      </c>
      <c r="R913" s="112"/>
      <c r="S913" s="112">
        <f t="shared" si="162"/>
        <v>30994.794999999925</v>
      </c>
      <c r="T913" s="112">
        <f t="shared" si="162"/>
        <v>4364782.6710999999</v>
      </c>
      <c r="U913" s="104"/>
      <c r="V913" s="112">
        <f>V5</f>
        <v>-19368.67659999989</v>
      </c>
      <c r="W913" s="112">
        <f>W5</f>
        <v>0</v>
      </c>
      <c r="X913" s="112"/>
      <c r="AJ913" s="181"/>
    </row>
    <row r="914" spans="1:36" x14ac:dyDescent="0.25">
      <c r="A914" s="181" t="s">
        <v>1370</v>
      </c>
      <c r="B914" s="181" t="s">
        <v>1370</v>
      </c>
      <c r="C914" s="181" t="s">
        <v>1370</v>
      </c>
      <c r="D914" s="327"/>
      <c r="AJ914" s="181"/>
    </row>
    <row r="915" spans="1:36" x14ac:dyDescent="0.25">
      <c r="A915" s="181" t="s">
        <v>1370</v>
      </c>
      <c r="B915" s="181" t="s">
        <v>1370</v>
      </c>
      <c r="C915" s="181" t="s">
        <v>1370</v>
      </c>
      <c r="D915" s="327"/>
      <c r="I915" s="151"/>
      <c r="J915" s="151"/>
      <c r="K915" s="151"/>
      <c r="L915" s="151"/>
      <c r="AJ915" s="181"/>
    </row>
    <row r="916" spans="1:36" x14ac:dyDescent="0.2">
      <c r="A916" s="181" t="s">
        <v>1370</v>
      </c>
      <c r="B916" s="181" t="s">
        <v>1370</v>
      </c>
      <c r="C916" s="181" t="s">
        <v>1370</v>
      </c>
      <c r="D916" s="327"/>
      <c r="F916" s="100"/>
      <c r="G916" s="393" t="s">
        <v>1165</v>
      </c>
      <c r="H916" s="394"/>
      <c r="I916" s="151"/>
      <c r="J916" s="151"/>
      <c r="K916" s="151"/>
      <c r="L916" s="151"/>
      <c r="V916" s="152"/>
      <c r="AJ916" s="181"/>
    </row>
    <row r="917" spans="1:36" x14ac:dyDescent="0.25">
      <c r="E917" s="100"/>
      <c r="F917" s="100"/>
      <c r="G917" s="100"/>
      <c r="H917" s="100"/>
      <c r="AJ917" s="181"/>
    </row>
    <row r="918" spans="1:36" x14ac:dyDescent="0.25">
      <c r="E918" s="100"/>
      <c r="F918" s="100"/>
      <c r="G918" s="100"/>
      <c r="H918" s="100"/>
      <c r="AJ918" s="181"/>
    </row>
    <row r="919" spans="1:36" x14ac:dyDescent="0.25">
      <c r="E919" s="100"/>
      <c r="F919" s="100"/>
      <c r="G919" s="100"/>
      <c r="H919" s="100"/>
      <c r="AJ919" s="181"/>
    </row>
    <row r="920" spans="1:36" x14ac:dyDescent="0.25">
      <c r="E920" s="100"/>
      <c r="F920" s="100"/>
      <c r="G920" s="100"/>
      <c r="H920" s="100"/>
    </row>
    <row r="921" spans="1:36" x14ac:dyDescent="0.25">
      <c r="E921" s="100"/>
      <c r="F921" s="100"/>
      <c r="G921" s="100"/>
      <c r="H921" s="100"/>
    </row>
    <row r="922" spans="1:36" x14ac:dyDescent="0.25">
      <c r="E922" s="100"/>
      <c r="F922" s="100"/>
      <c r="G922" s="100"/>
      <c r="H922" s="100"/>
    </row>
    <row r="923" spans="1:36" x14ac:dyDescent="0.25">
      <c r="E923" s="100"/>
      <c r="F923" s="100"/>
      <c r="G923" s="100"/>
      <c r="H923" s="100"/>
    </row>
    <row r="924" spans="1:36" x14ac:dyDescent="0.25">
      <c r="E924" s="100"/>
      <c r="F924" s="100"/>
      <c r="G924" s="100"/>
      <c r="H924" s="100"/>
    </row>
  </sheetData>
  <autoFilter ref="A1:BA1" xr:uid="{00000000-0001-0000-0100-000000000000}"/>
  <pageMargins left="0.7" right="0.7" top="0.75" bottom="0.75" header="0.3" footer="0.3"/>
  <pageSetup orientation="portrait" r:id="rId1"/>
  <ignoredErrors>
    <ignoredError sqref="S74 S625 S632 S656:S657 S174:S175 S357 S392:S393 S112 S117 S151 S154 S167:S168 S181 S184:S185 V184 S198:S199 S220 S253 S269:S270 S279:S280 S285:S286 S291:S292 S398:S399 S434 S450 S453 S456 S459 S462:S463 S479 S490:S491 S498:S499 S534 S547 S560:S561 S566:S567 S578 S581 S585:S586 S612:S613 S603 S606 S663 S667:S668 S705:S707 S712:S713 S729:S730 S750 S753:S754 S779:S780 S440 S50:S51 S819 S839 S853 S859 S877 S896 S902 S908:S909 S99:S100 S135 S232:S233 S445:S448 S4 S361:S362 L4 L320 S204 S207 S243 S317 S372 S414 S540 S595 S621 V705 S767 S724 L479 L603" formula="1"/>
    <ignoredError sqref="M890 M877 M853 P803 P812:Q812 P819:Q819 T803 T812 T819 P833:Q833 T833 P853:Q853 T853 P877:Q877 T877 P890:Q890 W560 P361:Q361 Q99 P112:Q112 P135:Q135 P220:Q220 W220 P253:Q253 T253 W253 M705 M706 T705:T706 P705:Q706 T61 T86 T124 T142 T414 T511 P724:Q724 T724 T890 W86 P61:Q61 W705:W706" formulaRange="1"/>
    <ignoredError xmlns:x16r3="http://schemas.microsoft.com/office/spreadsheetml/2018/08/main" sqref="L3" x16r3:misleadingFormat="1"/>
    <ignoredError sqref="X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E7D3-7D88-4DC7-ACCE-785F062915AC}">
  <dimension ref="A4:P10"/>
  <sheetViews>
    <sheetView zoomScale="197" zoomScaleNormal="197" workbookViewId="0">
      <selection activeCell="A4" sqref="A4:P10"/>
    </sheetView>
  </sheetViews>
  <sheetFormatPr defaultRowHeight="15" x14ac:dyDescent="0.25"/>
  <cols>
    <col min="1" max="1" width="2.7109375" customWidth="1"/>
    <col min="2" max="2" width="2" customWidth="1"/>
    <col min="3" max="3" width="2.7109375" customWidth="1"/>
    <col min="4" max="4" width="35" customWidth="1"/>
    <col min="5" max="7" width="0" hidden="1" customWidth="1"/>
    <col min="8" max="8" width="16.140625" customWidth="1"/>
    <col min="9" max="9" width="13.42578125" customWidth="1"/>
    <col min="10" max="11" width="0" hidden="1" customWidth="1"/>
    <col min="12" max="13" width="14.28515625" customWidth="1"/>
    <col min="14" max="15" width="0" hidden="1" customWidth="1"/>
    <col min="16" max="16" width="14.85546875" customWidth="1"/>
  </cols>
  <sheetData>
    <row r="4" spans="1:16" x14ac:dyDescent="0.25">
      <c r="A4" s="100"/>
      <c r="B4" s="100"/>
      <c r="C4" s="100"/>
      <c r="D4" s="100"/>
      <c r="E4" s="251" t="s">
        <v>1215</v>
      </c>
      <c r="F4" s="251" t="s">
        <v>1244</v>
      </c>
      <c r="G4" s="518" t="s">
        <v>1292</v>
      </c>
      <c r="H4" s="524" t="s">
        <v>1293</v>
      </c>
      <c r="I4" s="525" t="s">
        <v>1298</v>
      </c>
      <c r="J4" s="526" t="s">
        <v>1206</v>
      </c>
      <c r="K4" s="527"/>
      <c r="L4" s="528" t="s">
        <v>1299</v>
      </c>
      <c r="M4" s="529" t="s">
        <v>1299</v>
      </c>
      <c r="N4" s="529" t="s">
        <v>1413</v>
      </c>
      <c r="O4" s="525" t="s">
        <v>1145</v>
      </c>
      <c r="P4" s="530" t="s">
        <v>1300</v>
      </c>
    </row>
    <row r="5" spans="1:16" x14ac:dyDescent="0.25">
      <c r="A5" s="100"/>
      <c r="B5" s="100"/>
      <c r="C5" s="100"/>
      <c r="D5" s="100"/>
      <c r="E5" s="254" t="s">
        <v>1322</v>
      </c>
      <c r="F5" s="254" t="s">
        <v>1322</v>
      </c>
      <c r="G5" s="519">
        <v>44206</v>
      </c>
      <c r="H5" s="531" t="e">
        <f>'BudCom Revenue worksheet'!#REF!</f>
        <v>#REF!</v>
      </c>
      <c r="I5" s="105" t="s">
        <v>1207</v>
      </c>
      <c r="J5" s="255" t="s">
        <v>1208</v>
      </c>
      <c r="K5" s="256" t="s">
        <v>1209</v>
      </c>
      <c r="L5" s="351" t="s">
        <v>560</v>
      </c>
      <c r="M5" s="352" t="s">
        <v>558</v>
      </c>
      <c r="N5" s="352" t="s">
        <v>1414</v>
      </c>
      <c r="O5" s="105" t="s">
        <v>1188</v>
      </c>
      <c r="P5" s="532" t="s">
        <v>1279</v>
      </c>
    </row>
    <row r="6" spans="1:16" x14ac:dyDescent="0.25">
      <c r="A6" s="100" t="s">
        <v>756</v>
      </c>
      <c r="B6" s="100"/>
      <c r="C6" s="100"/>
      <c r="D6" s="100"/>
      <c r="E6" s="167"/>
      <c r="F6" s="167"/>
      <c r="G6" s="520"/>
      <c r="H6" s="533"/>
      <c r="I6" s="112"/>
      <c r="J6" s="113"/>
      <c r="K6" s="114"/>
      <c r="L6" s="130"/>
      <c r="M6" s="138"/>
      <c r="N6" s="138"/>
      <c r="O6" s="112"/>
      <c r="P6" s="534"/>
    </row>
    <row r="7" spans="1:16" x14ac:dyDescent="0.25">
      <c r="A7" s="100"/>
      <c r="B7" s="100" t="s">
        <v>757</v>
      </c>
      <c r="C7" s="100"/>
      <c r="D7" s="100"/>
      <c r="E7" s="167"/>
      <c r="F7" s="167"/>
      <c r="G7" s="520"/>
      <c r="H7" s="533"/>
      <c r="I7" s="112"/>
      <c r="J7" s="113"/>
      <c r="K7" s="114"/>
      <c r="L7" s="130"/>
      <c r="M7" s="138"/>
      <c r="N7" s="138"/>
      <c r="O7" s="112"/>
      <c r="P7" s="534"/>
    </row>
    <row r="8" spans="1:16" x14ac:dyDescent="0.25">
      <c r="A8" s="100"/>
      <c r="B8" s="100"/>
      <c r="C8" s="101" t="s">
        <v>758</v>
      </c>
      <c r="D8" s="100"/>
      <c r="E8" s="168">
        <v>37093</v>
      </c>
      <c r="F8" s="168">
        <v>34062</v>
      </c>
      <c r="G8" s="521">
        <v>40768</v>
      </c>
      <c r="H8" s="535">
        <v>47546</v>
      </c>
      <c r="I8" s="233">
        <v>49776</v>
      </c>
      <c r="J8" s="113">
        <f t="shared" ref="J8:J10" si="0">I8-H8</f>
        <v>2230</v>
      </c>
      <c r="K8" s="114">
        <f t="shared" ref="K8:K10" si="1">IF((I8=0),"---",(H8/I8))</f>
        <v>0.95519929283188687</v>
      </c>
      <c r="L8" s="355">
        <v>51140</v>
      </c>
      <c r="M8" s="368">
        <v>51140</v>
      </c>
      <c r="N8" s="368"/>
      <c r="O8" s="116">
        <f>L8-M8</f>
        <v>0</v>
      </c>
      <c r="P8" s="534">
        <v>51140</v>
      </c>
    </row>
    <row r="9" spans="1:16" x14ac:dyDescent="0.25">
      <c r="A9" s="100"/>
      <c r="B9" s="100" t="s">
        <v>759</v>
      </c>
      <c r="C9" s="100"/>
      <c r="D9" s="100"/>
      <c r="E9" s="335">
        <f>SUM(E7:E8)</f>
        <v>37093</v>
      </c>
      <c r="F9" s="335">
        <f>SUM(F7:F8)</f>
        <v>34062</v>
      </c>
      <c r="G9" s="522">
        <f>SUM(G7:G8)</f>
        <v>40768</v>
      </c>
      <c r="H9" s="536">
        <f>SUM(H7:H8)</f>
        <v>47546</v>
      </c>
      <c r="I9" s="332">
        <f>SUM(I7:I8)</f>
        <v>49776</v>
      </c>
      <c r="J9" s="333">
        <f t="shared" si="0"/>
        <v>2230</v>
      </c>
      <c r="K9" s="334">
        <f t="shared" si="1"/>
        <v>0.95519929283188687</v>
      </c>
      <c r="L9" s="357">
        <f>SUM(L7:L8)</f>
        <v>51140</v>
      </c>
      <c r="M9" s="370">
        <f>SUM(M7:M8)</f>
        <v>51140</v>
      </c>
      <c r="N9" s="138"/>
      <c r="O9" s="332">
        <f>L9-M9</f>
        <v>0</v>
      </c>
      <c r="P9" s="537">
        <v>65302</v>
      </c>
    </row>
    <row r="10" spans="1:16" x14ac:dyDescent="0.25">
      <c r="A10" s="416" t="s">
        <v>760</v>
      </c>
      <c r="B10" s="100"/>
      <c r="C10" s="100"/>
      <c r="D10" s="100"/>
      <c r="E10" s="165">
        <f>SUM(E9)</f>
        <v>37093</v>
      </c>
      <c r="F10" s="165">
        <f>SUM(F9)</f>
        <v>34062</v>
      </c>
      <c r="G10" s="523">
        <f>SUM(G9)</f>
        <v>40768</v>
      </c>
      <c r="H10" s="536">
        <f>SUM(H9)</f>
        <v>47546</v>
      </c>
      <c r="I10" s="332">
        <f>SUM(I9)</f>
        <v>49776</v>
      </c>
      <c r="J10" s="333">
        <f t="shared" si="0"/>
        <v>2230</v>
      </c>
      <c r="K10" s="334">
        <f t="shared" si="1"/>
        <v>0.95519929283188687</v>
      </c>
      <c r="L10" s="357">
        <f>SUM(L9)</f>
        <v>51140</v>
      </c>
      <c r="M10" s="370">
        <f>SUM(M9)</f>
        <v>51140</v>
      </c>
      <c r="N10" s="373"/>
      <c r="O10" s="332">
        <f>L10-M10</f>
        <v>0</v>
      </c>
      <c r="P10" s="537">
        <f>SUM(P9)</f>
        <v>65302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846-789A-4531-91AF-849547DA274C}">
  <dimension ref="C1:H27"/>
  <sheetViews>
    <sheetView workbookViewId="0">
      <selection activeCell="K16" sqref="K16"/>
    </sheetView>
  </sheetViews>
  <sheetFormatPr defaultColWidth="8.7109375" defaultRowHeight="12.75" x14ac:dyDescent="0.2"/>
  <cols>
    <col min="1" max="2" width="8.7109375" style="303"/>
    <col min="3" max="3" width="31.140625" style="303" bestFit="1" customWidth="1"/>
    <col min="4" max="4" width="8.140625" style="303" bestFit="1" customWidth="1"/>
    <col min="5" max="5" width="28.42578125" style="303" bestFit="1" customWidth="1"/>
    <col min="6" max="6" width="14.85546875" style="303" customWidth="1"/>
    <col min="7" max="7" width="8.7109375" style="303"/>
    <col min="8" max="8" width="13.5703125" style="303" customWidth="1"/>
    <col min="9" max="9" width="8.7109375" style="303"/>
    <col min="10" max="10" width="22.28515625" style="303" customWidth="1"/>
    <col min="11" max="16384" width="8.7109375" style="303"/>
  </cols>
  <sheetData>
    <row r="1" spans="3:8" x14ac:dyDescent="0.2">
      <c r="C1" s="418" t="s">
        <v>1314</v>
      </c>
      <c r="D1" s="418"/>
      <c r="E1" s="418"/>
      <c r="F1" s="310"/>
    </row>
    <row r="2" spans="3:8" x14ac:dyDescent="0.2">
      <c r="C2" s="300"/>
      <c r="D2" s="304"/>
      <c r="E2" s="308"/>
      <c r="F2" s="316"/>
      <c r="H2" s="311"/>
    </row>
    <row r="3" spans="3:8" x14ac:dyDescent="0.2">
      <c r="C3" s="300"/>
      <c r="D3" s="312"/>
      <c r="E3" s="308"/>
      <c r="F3" s="316"/>
    </row>
    <row r="4" spans="3:8" x14ac:dyDescent="0.2">
      <c r="C4" s="300"/>
      <c r="D4" s="312"/>
      <c r="E4" s="308"/>
      <c r="F4" s="316"/>
    </row>
    <row r="5" spans="3:8" x14ac:dyDescent="0.2">
      <c r="C5" s="300"/>
      <c r="D5" s="305"/>
      <c r="E5" s="309"/>
      <c r="F5" s="316"/>
    </row>
    <row r="6" spans="3:8" x14ac:dyDescent="0.2">
      <c r="C6" s="300" t="s">
        <v>1315</v>
      </c>
      <c r="D6" s="323">
        <v>6.2E-2</v>
      </c>
      <c r="E6" s="324" t="s">
        <v>1316</v>
      </c>
      <c r="F6" s="316"/>
    </row>
    <row r="7" spans="3:8" x14ac:dyDescent="0.2">
      <c r="C7" s="300" t="s">
        <v>1317</v>
      </c>
      <c r="D7" s="306">
        <v>1.4500000000000001E-2</v>
      </c>
      <c r="E7" s="324" t="s">
        <v>1316</v>
      </c>
      <c r="F7" s="316"/>
    </row>
    <row r="8" spans="3:8" x14ac:dyDescent="0.2">
      <c r="C8" s="300" t="s">
        <v>1318</v>
      </c>
      <c r="D8" s="305">
        <f>SUM(D6:D7)</f>
        <v>7.6499999999999999E-2</v>
      </c>
      <c r="E8" s="309" t="s">
        <v>1316</v>
      </c>
      <c r="F8" s="316"/>
    </row>
    <row r="9" spans="3:8" x14ac:dyDescent="0.2">
      <c r="C9" s="300"/>
      <c r="D9" s="305"/>
      <c r="E9" s="309"/>
      <c r="F9" s="316"/>
    </row>
    <row r="10" spans="3:8" x14ac:dyDescent="0.2">
      <c r="C10" s="300" t="s">
        <v>1410</v>
      </c>
      <c r="D10" s="305">
        <v>0.1406</v>
      </c>
      <c r="E10" s="308" t="s">
        <v>1319</v>
      </c>
      <c r="F10" s="325" t="s">
        <v>1412</v>
      </c>
    </row>
    <row r="11" spans="3:8" x14ac:dyDescent="0.2">
      <c r="C11" s="300"/>
      <c r="D11" s="305"/>
      <c r="E11" s="308"/>
      <c r="F11" s="325"/>
    </row>
    <row r="12" spans="3:8" x14ac:dyDescent="0.2">
      <c r="C12" s="300" t="s">
        <v>1409</v>
      </c>
      <c r="D12" s="305">
        <v>0.33879999999999999</v>
      </c>
      <c r="E12" s="308" t="s">
        <v>1319</v>
      </c>
      <c r="F12" s="316" t="s">
        <v>1411</v>
      </c>
    </row>
    <row r="13" spans="3:8" x14ac:dyDescent="0.2">
      <c r="C13" s="300"/>
      <c r="D13" s="305"/>
      <c r="E13" s="308"/>
      <c r="F13" s="316"/>
    </row>
    <row r="14" spans="3:8" x14ac:dyDescent="0.2">
      <c r="C14" s="300" t="s">
        <v>1320</v>
      </c>
      <c r="D14" s="304"/>
      <c r="E14" s="308" t="s">
        <v>1366</v>
      </c>
      <c r="F14" s="316"/>
    </row>
    <row r="15" spans="3:8" x14ac:dyDescent="0.2">
      <c r="C15" s="300"/>
      <c r="D15" s="304"/>
      <c r="E15" s="308"/>
      <c r="F15" s="316"/>
    </row>
    <row r="16" spans="3:8" x14ac:dyDescent="0.2">
      <c r="C16" s="301" t="s">
        <v>1321</v>
      </c>
      <c r="D16" s="304"/>
      <c r="E16" s="308" t="s">
        <v>1366</v>
      </c>
      <c r="F16" s="316"/>
    </row>
    <row r="17" spans="3:6" x14ac:dyDescent="0.2">
      <c r="C17" s="302"/>
      <c r="D17" s="305"/>
      <c r="E17" s="308" t="s">
        <v>1322</v>
      </c>
      <c r="F17" s="316"/>
    </row>
    <row r="18" spans="3:6" x14ac:dyDescent="0.2">
      <c r="C18" s="305"/>
      <c r="D18" s="305"/>
      <c r="E18" s="308"/>
      <c r="F18" s="316"/>
    </row>
    <row r="19" spans="3:6" x14ac:dyDescent="0.2">
      <c r="C19" s="305" t="s">
        <v>1323</v>
      </c>
      <c r="D19" s="307">
        <v>44562</v>
      </c>
      <c r="E19" s="308"/>
      <c r="F19" s="316"/>
    </row>
    <row r="20" spans="3:6" x14ac:dyDescent="0.2">
      <c r="E20" s="308"/>
      <c r="F20" s="316"/>
    </row>
    <row r="21" spans="3:6" x14ac:dyDescent="0.2">
      <c r="E21" s="308"/>
      <c r="F21" s="316"/>
    </row>
    <row r="22" spans="3:6" x14ac:dyDescent="0.2">
      <c r="E22" s="308"/>
      <c r="F22" s="316"/>
    </row>
    <row r="23" spans="3:6" x14ac:dyDescent="0.2">
      <c r="F23" s="316"/>
    </row>
    <row r="24" spans="3:6" x14ac:dyDescent="0.2">
      <c r="F24" s="316"/>
    </row>
    <row r="25" spans="3:6" x14ac:dyDescent="0.2">
      <c r="F25" s="316"/>
    </row>
    <row r="26" spans="3:6" x14ac:dyDescent="0.2">
      <c r="F26" s="316"/>
    </row>
    <row r="27" spans="3:6" x14ac:dyDescent="0.2">
      <c r="F27" s="316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3"/>
  <sheetViews>
    <sheetView topLeftCell="B1" zoomScale="120" zoomScaleNormal="120" workbookViewId="0">
      <selection activeCell="J10" sqref="J10:J13"/>
    </sheetView>
  </sheetViews>
  <sheetFormatPr defaultColWidth="9.140625" defaultRowHeight="12.75" x14ac:dyDescent="0.25"/>
  <cols>
    <col min="1" max="1" width="42.140625" style="161" bestFit="1" customWidth="1"/>
    <col min="2" max="2" width="11.85546875" style="162" bestFit="1" customWidth="1"/>
    <col min="3" max="3" width="10" style="159" bestFit="1" customWidth="1"/>
    <col min="4" max="4" width="9.7109375" style="161" customWidth="1"/>
    <col min="5" max="5" width="34.7109375" style="161" bestFit="1" customWidth="1"/>
    <col min="6" max="6" width="16.42578125" style="162" bestFit="1" customWidth="1"/>
    <col min="7" max="7" width="14.5703125" style="163" bestFit="1" customWidth="1"/>
    <col min="8" max="8" width="9.140625" style="161" customWidth="1"/>
    <col min="9" max="9" width="9.140625" style="161"/>
    <col min="10" max="10" width="30.7109375" style="161" customWidth="1"/>
    <col min="11" max="11" width="16.42578125" style="162" bestFit="1" customWidth="1"/>
    <col min="12" max="12" width="14.5703125" style="163" bestFit="1" customWidth="1"/>
    <col min="13" max="16384" width="9.140625" style="161"/>
  </cols>
  <sheetData>
    <row r="1" spans="1:11" x14ac:dyDescent="0.25">
      <c r="C1" s="161"/>
    </row>
    <row r="2" spans="1:11" x14ac:dyDescent="0.25">
      <c r="A2" s="159" t="s">
        <v>1213</v>
      </c>
      <c r="B2" s="160" t="s">
        <v>1257</v>
      </c>
      <c r="C2" s="159" t="s">
        <v>1214</v>
      </c>
      <c r="E2" s="159" t="s">
        <v>1213</v>
      </c>
      <c r="F2" s="160" t="s">
        <v>1257</v>
      </c>
      <c r="G2" s="163" t="s">
        <v>1214</v>
      </c>
    </row>
    <row r="3" spans="1:11" x14ac:dyDescent="0.25">
      <c r="A3" s="162" t="s">
        <v>592</v>
      </c>
      <c r="B3" s="162">
        <v>173151</v>
      </c>
      <c r="C3" s="163">
        <f>B3/$B$65</f>
        <v>4.8695850260070617E-2</v>
      </c>
      <c r="E3" s="161" t="s">
        <v>793</v>
      </c>
      <c r="F3" s="162">
        <v>527374</v>
      </c>
      <c r="G3" s="236">
        <v>0.14831520080770241</v>
      </c>
      <c r="H3" s="235">
        <f>H2+G3</f>
        <v>0.14831520080770241</v>
      </c>
    </row>
    <row r="4" spans="1:11" x14ac:dyDescent="0.25">
      <c r="A4" s="162" t="s">
        <v>598</v>
      </c>
      <c r="B4" s="162">
        <v>1800</v>
      </c>
      <c r="C4" s="163">
        <f t="shared" ref="C4:C63" si="0">B4/$B$65</f>
        <v>5.0622018046749429E-4</v>
      </c>
      <c r="E4" s="239" t="s">
        <v>908</v>
      </c>
      <c r="F4" s="162">
        <v>508548</v>
      </c>
      <c r="G4" s="236">
        <v>0.14302070018687962</v>
      </c>
      <c r="H4" s="235">
        <f t="shared" ref="H4:H17" si="1">H3+G4</f>
        <v>0.29133590099458206</v>
      </c>
    </row>
    <row r="5" spans="1:11" x14ac:dyDescent="0.25">
      <c r="A5" s="162" t="s">
        <v>614</v>
      </c>
      <c r="B5" s="162">
        <v>99019</v>
      </c>
      <c r="C5" s="163">
        <f t="shared" si="0"/>
        <v>2.7847453360950458E-2</v>
      </c>
      <c r="E5" s="238" t="s">
        <v>939</v>
      </c>
      <c r="F5" s="162">
        <v>406000</v>
      </c>
      <c r="G5" s="236">
        <v>0.11418077403877928</v>
      </c>
      <c r="H5" s="235">
        <f t="shared" si="1"/>
        <v>0.40551667503336136</v>
      </c>
    </row>
    <row r="6" spans="1:11" x14ac:dyDescent="0.25">
      <c r="A6" s="162" t="s">
        <v>627</v>
      </c>
      <c r="B6" s="162">
        <v>22485</v>
      </c>
      <c r="C6" s="163">
        <f t="shared" si="0"/>
        <v>6.3235337543397835E-3</v>
      </c>
      <c r="E6" s="161" t="s">
        <v>844</v>
      </c>
      <c r="F6" s="162">
        <v>396179</v>
      </c>
      <c r="G6" s="236">
        <v>0.11141878048746191</v>
      </c>
      <c r="H6" s="235">
        <f t="shared" si="1"/>
        <v>0.51693545552082332</v>
      </c>
    </row>
    <row r="7" spans="1:11" hidden="1" x14ac:dyDescent="0.25">
      <c r="A7" s="162" t="s">
        <v>1167</v>
      </c>
      <c r="B7" s="162">
        <v>2966</v>
      </c>
      <c r="C7" s="163">
        <f t="shared" si="0"/>
        <v>8.3413836403699348E-4</v>
      </c>
      <c r="E7" s="161" t="s">
        <v>702</v>
      </c>
      <c r="F7" s="162">
        <v>356226</v>
      </c>
      <c r="G7" s="234"/>
      <c r="H7" s="235">
        <f t="shared" si="1"/>
        <v>0.51693545552082332</v>
      </c>
    </row>
    <row r="8" spans="1:11" x14ac:dyDescent="0.25">
      <c r="A8" s="162" t="s">
        <v>636</v>
      </c>
      <c r="B8" s="162">
        <v>20100</v>
      </c>
      <c r="C8" s="163">
        <f t="shared" si="0"/>
        <v>5.6527920152203539E-3</v>
      </c>
      <c r="E8" s="161" t="s">
        <v>1258</v>
      </c>
      <c r="F8" s="162">
        <v>267348</v>
      </c>
      <c r="G8" s="236">
        <v>7.5187196004235374E-2</v>
      </c>
      <c r="H8" s="235">
        <f t="shared" si="1"/>
        <v>0.59212265152505872</v>
      </c>
    </row>
    <row r="9" spans="1:11" x14ac:dyDescent="0.25">
      <c r="A9" s="162" t="s">
        <v>649</v>
      </c>
      <c r="B9" s="162">
        <v>58573</v>
      </c>
      <c r="C9" s="163">
        <f t="shared" si="0"/>
        <v>1.6472685905845857E-2</v>
      </c>
      <c r="E9" s="161" t="s">
        <v>592</v>
      </c>
      <c r="F9" s="162">
        <v>173151</v>
      </c>
      <c r="G9" s="236">
        <v>4.8695850260070617E-2</v>
      </c>
      <c r="H9" s="235">
        <f t="shared" si="1"/>
        <v>0.64081850178512934</v>
      </c>
    </row>
    <row r="10" spans="1:11" x14ac:dyDescent="0.25">
      <c r="A10" s="162" t="s">
        <v>660</v>
      </c>
      <c r="B10" s="162">
        <v>11204</v>
      </c>
      <c r="C10" s="163">
        <f t="shared" si="0"/>
        <v>3.150939389976559E-3</v>
      </c>
      <c r="E10" s="239" t="s">
        <v>921</v>
      </c>
      <c r="F10" s="162">
        <v>165000</v>
      </c>
      <c r="G10" s="236">
        <v>4.640351654285365E-2</v>
      </c>
      <c r="H10" s="235">
        <f t="shared" si="1"/>
        <v>0.68722201832798302</v>
      </c>
      <c r="J10" s="109" t="s">
        <v>922</v>
      </c>
      <c r="K10" s="162">
        <f>'BudCom Expense worksheet'!T554</f>
        <v>889633.30250000011</v>
      </c>
    </row>
    <row r="11" spans="1:11" x14ac:dyDescent="0.25">
      <c r="A11" s="162" t="s">
        <v>663</v>
      </c>
      <c r="B11" s="162">
        <v>0</v>
      </c>
      <c r="C11" s="163">
        <f t="shared" si="0"/>
        <v>0</v>
      </c>
      <c r="E11" s="161" t="s">
        <v>614</v>
      </c>
      <c r="F11" s="162">
        <v>99019</v>
      </c>
      <c r="G11" s="236">
        <v>2.7847453360950458E-2</v>
      </c>
      <c r="H11" s="235">
        <f t="shared" si="1"/>
        <v>0.71506947168893342</v>
      </c>
      <c r="J11" s="109" t="s">
        <v>817</v>
      </c>
      <c r="K11" s="162">
        <f>'BudCom Expense worksheet'!T357+'BudCom Expense worksheet'!T361</f>
        <v>943155.33919999993</v>
      </c>
    </row>
    <row r="12" spans="1:11" x14ac:dyDescent="0.25">
      <c r="A12" s="162" t="s">
        <v>676</v>
      </c>
      <c r="B12" s="162">
        <v>51396</v>
      </c>
      <c r="C12" s="163">
        <f t="shared" si="0"/>
        <v>1.4454273552948522E-2</v>
      </c>
      <c r="E12" s="240" t="s">
        <v>737</v>
      </c>
      <c r="F12" s="162">
        <v>65855</v>
      </c>
      <c r="G12" s="236">
        <v>1.8520627769270468E-2</v>
      </c>
      <c r="H12" s="235">
        <f t="shared" si="1"/>
        <v>0.73359009945820386</v>
      </c>
      <c r="J12" s="109" t="s">
        <v>845</v>
      </c>
      <c r="K12" s="162">
        <f>'BudCom Expense worksheet'!T435</f>
        <v>486511.64449999999</v>
      </c>
    </row>
    <row r="13" spans="1:11" x14ac:dyDescent="0.25">
      <c r="A13" s="162" t="s">
        <v>682</v>
      </c>
      <c r="B13" s="162">
        <v>24500</v>
      </c>
      <c r="C13" s="163">
        <f t="shared" si="0"/>
        <v>6.8902191230297838E-3</v>
      </c>
      <c r="E13" s="161" t="s">
        <v>688</v>
      </c>
      <c r="F13" s="162">
        <v>60000</v>
      </c>
      <c r="G13" s="236">
        <v>1.6874006015583143E-2</v>
      </c>
      <c r="H13" s="235">
        <f t="shared" si="1"/>
        <v>0.75046410547378706</v>
      </c>
      <c r="J13" s="109" t="s">
        <v>1033</v>
      </c>
      <c r="K13" s="162">
        <f>'BudCom Expense worksheet'!T707</f>
        <v>287434</v>
      </c>
    </row>
    <row r="14" spans="1:11" x14ac:dyDescent="0.25">
      <c r="A14" s="162" t="s">
        <v>688</v>
      </c>
      <c r="B14" s="162">
        <v>60000</v>
      </c>
      <c r="C14" s="163">
        <f t="shared" si="0"/>
        <v>1.6874006015583143E-2</v>
      </c>
      <c r="E14" s="161" t="s">
        <v>649</v>
      </c>
      <c r="F14" s="162">
        <v>58573</v>
      </c>
      <c r="G14" s="236">
        <v>1.6472685905845857E-2</v>
      </c>
      <c r="H14" s="235">
        <f t="shared" si="1"/>
        <v>0.76693679137963289</v>
      </c>
      <c r="J14" s="109" t="s">
        <v>947</v>
      </c>
      <c r="K14" s="162">
        <f>'BudCom Expense worksheet'!T586</f>
        <v>499604</v>
      </c>
    </row>
    <row r="15" spans="1:11" x14ac:dyDescent="0.25">
      <c r="A15" s="162" t="s">
        <v>691</v>
      </c>
      <c r="B15" s="162">
        <v>0</v>
      </c>
      <c r="C15" s="163">
        <f t="shared" si="0"/>
        <v>0</v>
      </c>
      <c r="E15" s="161" t="s">
        <v>676</v>
      </c>
      <c r="F15" s="162">
        <v>51396</v>
      </c>
      <c r="G15" s="236">
        <v>1.4454273552948522E-2</v>
      </c>
      <c r="H15" s="235">
        <f t="shared" si="1"/>
        <v>0.78139106493258137</v>
      </c>
    </row>
    <row r="16" spans="1:11" x14ac:dyDescent="0.25">
      <c r="A16" s="162" t="s">
        <v>702</v>
      </c>
      <c r="B16" s="162">
        <v>356226</v>
      </c>
      <c r="C16" s="163">
        <f t="shared" si="0"/>
        <v>0.10018266111511868</v>
      </c>
      <c r="E16" s="161" t="s">
        <v>759</v>
      </c>
      <c r="F16" s="162">
        <v>35115</v>
      </c>
      <c r="G16" s="236">
        <v>9.8755120206200347E-3</v>
      </c>
      <c r="H16" s="235">
        <f t="shared" si="1"/>
        <v>0.79126657695320135</v>
      </c>
    </row>
    <row r="17" spans="1:11" x14ac:dyDescent="0.25">
      <c r="A17" s="162" t="s">
        <v>716</v>
      </c>
      <c r="B17" s="162">
        <v>3300</v>
      </c>
      <c r="C17" s="163">
        <f t="shared" si="0"/>
        <v>9.2807033085707299E-4</v>
      </c>
      <c r="E17" s="237" t="s">
        <v>997</v>
      </c>
      <c r="F17" s="162">
        <v>30982</v>
      </c>
      <c r="G17" s="236">
        <v>8.7131742395799502E-3</v>
      </c>
      <c r="H17" s="235">
        <f t="shared" si="1"/>
        <v>0.79997975119278131</v>
      </c>
    </row>
    <row r="18" spans="1:11" x14ac:dyDescent="0.25">
      <c r="A18" s="162" t="s">
        <v>723</v>
      </c>
      <c r="B18" s="162">
        <v>845</v>
      </c>
      <c r="C18" s="163">
        <f t="shared" si="0"/>
        <v>2.3764225138612929E-4</v>
      </c>
      <c r="E18" s="240" t="s">
        <v>745</v>
      </c>
      <c r="F18" s="162">
        <v>27510</v>
      </c>
      <c r="G18" s="163">
        <v>7.7367317581448717E-3</v>
      </c>
    </row>
    <row r="19" spans="1:11" x14ac:dyDescent="0.25">
      <c r="A19" s="162" t="s">
        <v>737</v>
      </c>
      <c r="B19" s="162">
        <v>65855</v>
      </c>
      <c r="C19" s="163">
        <f t="shared" si="0"/>
        <v>1.8520627769270468E-2</v>
      </c>
      <c r="E19" s="161" t="s">
        <v>963</v>
      </c>
      <c r="F19" s="162">
        <v>27000</v>
      </c>
      <c r="G19" s="163">
        <v>7.5933027070124153E-3</v>
      </c>
      <c r="H19" s="100"/>
      <c r="I19" s="100"/>
      <c r="J19" s="100"/>
      <c r="K19" s="100"/>
    </row>
    <row r="20" spans="1:11" x14ac:dyDescent="0.25">
      <c r="A20" s="162" t="s">
        <v>745</v>
      </c>
      <c r="B20" s="162">
        <v>27510</v>
      </c>
      <c r="C20" s="163">
        <f t="shared" si="0"/>
        <v>7.7367317581448717E-3</v>
      </c>
      <c r="E20" s="161" t="s">
        <v>1003</v>
      </c>
      <c r="F20" s="162">
        <v>24739</v>
      </c>
      <c r="G20" s="163">
        <v>6.9574339136585237E-3</v>
      </c>
      <c r="H20" s="100"/>
      <c r="I20" s="100" t="s">
        <v>1280</v>
      </c>
      <c r="J20" s="100"/>
      <c r="K20" s="100"/>
    </row>
    <row r="21" spans="1:11" x14ac:dyDescent="0.25">
      <c r="A21" s="162" t="s">
        <v>754</v>
      </c>
      <c r="B21" s="162">
        <v>23450</v>
      </c>
      <c r="C21" s="163">
        <f t="shared" si="0"/>
        <v>6.5949240177570791E-3</v>
      </c>
      <c r="E21" s="237" t="s">
        <v>977</v>
      </c>
      <c r="F21" s="162">
        <v>24700</v>
      </c>
      <c r="G21" s="163">
        <v>6.9464658097483948E-3</v>
      </c>
      <c r="H21" s="100"/>
      <c r="I21" s="100"/>
      <c r="J21" s="101" t="s">
        <v>694</v>
      </c>
      <c r="K21" s="100"/>
    </row>
    <row r="22" spans="1:11" x14ac:dyDescent="0.25">
      <c r="A22" s="162" t="s">
        <v>759</v>
      </c>
      <c r="B22" s="162">
        <v>35115</v>
      </c>
      <c r="C22" s="163">
        <f t="shared" si="0"/>
        <v>9.8755120206200347E-3</v>
      </c>
      <c r="E22" s="161" t="s">
        <v>682</v>
      </c>
      <c r="F22" s="162">
        <v>24500</v>
      </c>
      <c r="G22" s="163">
        <v>6.8902191230297838E-3</v>
      </c>
      <c r="H22" s="100"/>
      <c r="I22" s="100"/>
      <c r="J22" s="101" t="s">
        <v>695</v>
      </c>
      <c r="K22" s="100"/>
    </row>
    <row r="23" spans="1:11" x14ac:dyDescent="0.25">
      <c r="A23" s="162" t="s">
        <v>764</v>
      </c>
      <c r="B23" s="162">
        <v>3833</v>
      </c>
      <c r="C23" s="163">
        <f t="shared" si="0"/>
        <v>1.0779677509621698E-3</v>
      </c>
      <c r="E23" s="161" t="s">
        <v>754</v>
      </c>
      <c r="F23" s="162">
        <v>23450</v>
      </c>
      <c r="G23" s="163">
        <v>6.5949240177570791E-3</v>
      </c>
      <c r="H23" s="100"/>
      <c r="I23" s="100"/>
      <c r="J23" s="101" t="s">
        <v>696</v>
      </c>
      <c r="K23" s="100"/>
    </row>
    <row r="24" spans="1:11" x14ac:dyDescent="0.25">
      <c r="A24" s="162" t="s">
        <v>775</v>
      </c>
      <c r="B24" s="162">
        <v>2150</v>
      </c>
      <c r="C24" s="163">
        <f t="shared" si="0"/>
        <v>6.0465188222506264E-4</v>
      </c>
      <c r="E24" s="161" t="s">
        <v>627</v>
      </c>
      <c r="F24" s="162">
        <v>22485</v>
      </c>
      <c r="G24" s="163">
        <v>6.3235337543397835E-3</v>
      </c>
      <c r="H24" s="100"/>
      <c r="I24" s="100"/>
      <c r="J24" s="101" t="s">
        <v>1133</v>
      </c>
      <c r="K24" s="100"/>
    </row>
    <row r="25" spans="1:11" x14ac:dyDescent="0.25">
      <c r="A25" s="162" t="s">
        <v>793</v>
      </c>
      <c r="B25" s="162">
        <v>527374</v>
      </c>
      <c r="C25" s="163">
        <f t="shared" si="0"/>
        <v>0.14831520080770241</v>
      </c>
      <c r="E25" s="238" t="s">
        <v>946</v>
      </c>
      <c r="F25" s="162">
        <v>22000</v>
      </c>
      <c r="G25" s="163">
        <v>6.1871355390471531E-3</v>
      </c>
      <c r="H25" s="100"/>
      <c r="I25" s="100"/>
      <c r="J25" s="101" t="s">
        <v>697</v>
      </c>
      <c r="K25" s="100"/>
    </row>
    <row r="26" spans="1:11" x14ac:dyDescent="0.25">
      <c r="A26" s="162" t="s">
        <v>1168</v>
      </c>
      <c r="B26" s="162">
        <v>7051.1</v>
      </c>
      <c r="C26" s="163">
        <f t="shared" si="0"/>
        <v>1.9830050636079721E-3</v>
      </c>
      <c r="E26" s="161" t="s">
        <v>636</v>
      </c>
      <c r="F26" s="162">
        <v>20100</v>
      </c>
      <c r="G26" s="163">
        <v>5.6527920152203539E-3</v>
      </c>
      <c r="H26" s="100"/>
      <c r="I26" s="100"/>
      <c r="J26" s="101" t="s">
        <v>698</v>
      </c>
      <c r="K26" s="100"/>
    </row>
    <row r="27" spans="1:11" x14ac:dyDescent="0.25">
      <c r="A27" s="162" t="s">
        <v>816</v>
      </c>
      <c r="B27" s="162">
        <v>0</v>
      </c>
      <c r="C27" s="163">
        <f t="shared" si="0"/>
        <v>0</v>
      </c>
      <c r="E27" s="161" t="s">
        <v>1047</v>
      </c>
      <c r="F27" s="162">
        <v>17750</v>
      </c>
      <c r="G27" s="163">
        <v>4.9918934462766804E-3</v>
      </c>
      <c r="H27" s="100"/>
      <c r="I27" s="100"/>
      <c r="J27" s="101" t="s">
        <v>699</v>
      </c>
      <c r="K27" s="100"/>
    </row>
    <row r="28" spans="1:11" x14ac:dyDescent="0.25">
      <c r="A28" s="162" t="s">
        <v>821</v>
      </c>
      <c r="B28" s="162">
        <v>0</v>
      </c>
      <c r="C28" s="163">
        <f t="shared" si="0"/>
        <v>0</v>
      </c>
      <c r="E28" s="239" t="s">
        <v>915</v>
      </c>
      <c r="F28" s="162">
        <v>16550</v>
      </c>
      <c r="G28" s="163">
        <v>4.6544133259650176E-3</v>
      </c>
      <c r="H28" s="100"/>
      <c r="I28" s="100"/>
      <c r="J28" s="101" t="s">
        <v>700</v>
      </c>
      <c r="K28" s="100"/>
    </row>
    <row r="29" spans="1:11" x14ac:dyDescent="0.25">
      <c r="A29" s="162" t="s">
        <v>844</v>
      </c>
      <c r="B29" s="162">
        <v>396179</v>
      </c>
      <c r="C29" s="163">
        <f t="shared" si="0"/>
        <v>0.11141878048746191</v>
      </c>
      <c r="E29" s="161" t="s">
        <v>1187</v>
      </c>
      <c r="F29" s="162">
        <v>15000</v>
      </c>
      <c r="G29" s="163">
        <v>4.2185015038957857E-3</v>
      </c>
      <c r="H29" s="100"/>
      <c r="I29" s="100"/>
      <c r="J29" s="101" t="s">
        <v>701</v>
      </c>
      <c r="K29" s="100"/>
    </row>
    <row r="30" spans="1:11" x14ac:dyDescent="0.25">
      <c r="A30" s="162" t="s">
        <v>849</v>
      </c>
      <c r="B30" s="162">
        <v>0</v>
      </c>
      <c r="C30" s="163">
        <f t="shared" si="0"/>
        <v>0</v>
      </c>
      <c r="E30" s="161" t="s">
        <v>660</v>
      </c>
      <c r="F30" s="162">
        <v>11204</v>
      </c>
      <c r="G30" s="163">
        <v>3.150939389976559E-3</v>
      </c>
      <c r="H30" s="100"/>
      <c r="I30" s="100"/>
      <c r="J30" s="101" t="s">
        <v>1166</v>
      </c>
      <c r="K30" s="100"/>
    </row>
    <row r="31" spans="1:11" x14ac:dyDescent="0.25">
      <c r="A31" s="162" t="s">
        <v>852</v>
      </c>
      <c r="B31" s="162">
        <v>3039</v>
      </c>
      <c r="C31" s="163">
        <f t="shared" si="0"/>
        <v>8.5466840468928626E-4</v>
      </c>
      <c r="E31" s="161" t="s">
        <v>1006</v>
      </c>
      <c r="F31" s="162">
        <v>9000</v>
      </c>
      <c r="G31" s="163">
        <v>2.5311009023374718E-3</v>
      </c>
      <c r="I31" s="100" t="s">
        <v>1281</v>
      </c>
    </row>
    <row r="32" spans="1:11" x14ac:dyDescent="0.25">
      <c r="A32" s="162" t="s">
        <v>855</v>
      </c>
      <c r="B32" s="162">
        <v>0</v>
      </c>
      <c r="C32" s="163">
        <f t="shared" si="0"/>
        <v>0</v>
      </c>
      <c r="E32" s="161" t="s">
        <v>926</v>
      </c>
      <c r="F32" s="162">
        <v>8500</v>
      </c>
      <c r="G32" s="163">
        <v>2.3904841855409455E-3</v>
      </c>
    </row>
    <row r="33" spans="1:7" x14ac:dyDescent="0.25">
      <c r="A33" s="162" t="s">
        <v>1170</v>
      </c>
      <c r="B33" s="162">
        <v>0</v>
      </c>
      <c r="C33" s="163">
        <f t="shared" si="0"/>
        <v>0</v>
      </c>
      <c r="E33" s="161" t="s">
        <v>871</v>
      </c>
      <c r="F33" s="162">
        <v>8076</v>
      </c>
      <c r="G33" s="163">
        <v>2.2712412096974914E-3</v>
      </c>
    </row>
    <row r="34" spans="1:7" x14ac:dyDescent="0.25">
      <c r="A34" s="162" t="s">
        <v>859</v>
      </c>
      <c r="B34" s="162">
        <v>0</v>
      </c>
      <c r="C34" s="163">
        <f t="shared" si="0"/>
        <v>0</v>
      </c>
      <c r="E34" s="237" t="s">
        <v>970</v>
      </c>
      <c r="F34" s="162">
        <v>7655</v>
      </c>
      <c r="G34" s="163">
        <v>2.1528419341548164E-3</v>
      </c>
    </row>
    <row r="35" spans="1:7" x14ac:dyDescent="0.25">
      <c r="A35" s="162" t="s">
        <v>862</v>
      </c>
      <c r="B35" s="162">
        <v>0</v>
      </c>
      <c r="C35" s="163">
        <f t="shared" si="0"/>
        <v>0</v>
      </c>
      <c r="E35" s="161" t="s">
        <v>1168</v>
      </c>
      <c r="F35" s="162">
        <v>7051.1</v>
      </c>
      <c r="G35" s="163">
        <v>1.9830050636079721E-3</v>
      </c>
    </row>
    <row r="36" spans="1:7" x14ac:dyDescent="0.25">
      <c r="A36" s="162" t="s">
        <v>871</v>
      </c>
      <c r="B36" s="162">
        <v>8076</v>
      </c>
      <c r="C36" s="163">
        <f t="shared" si="0"/>
        <v>2.2712412096974914E-3</v>
      </c>
      <c r="E36" s="238" t="s">
        <v>942</v>
      </c>
      <c r="F36" s="162">
        <v>7000</v>
      </c>
      <c r="G36" s="163">
        <v>1.968634035151367E-3</v>
      </c>
    </row>
    <row r="37" spans="1:7" x14ac:dyDescent="0.25">
      <c r="A37" s="162" t="s">
        <v>877</v>
      </c>
      <c r="B37" s="162">
        <v>0</v>
      </c>
      <c r="C37" s="163">
        <f t="shared" si="0"/>
        <v>0</v>
      </c>
      <c r="E37" s="161" t="s">
        <v>1061</v>
      </c>
      <c r="F37" s="162">
        <v>4555</v>
      </c>
      <c r="G37" s="163">
        <v>1.2810182900163537E-3</v>
      </c>
    </row>
    <row r="38" spans="1:7" x14ac:dyDescent="0.25">
      <c r="A38" s="162" t="s">
        <v>884</v>
      </c>
      <c r="B38" s="162">
        <v>0</v>
      </c>
      <c r="C38" s="163">
        <f t="shared" si="0"/>
        <v>0</v>
      </c>
      <c r="E38" s="161" t="s">
        <v>1037</v>
      </c>
      <c r="F38" s="162">
        <v>4533</v>
      </c>
      <c r="G38" s="163">
        <v>1.2748311544773065E-3</v>
      </c>
    </row>
    <row r="39" spans="1:7" x14ac:dyDescent="0.25">
      <c r="A39" s="162" t="s">
        <v>908</v>
      </c>
      <c r="B39" s="162">
        <v>508548</v>
      </c>
      <c r="C39" s="163">
        <f t="shared" si="0"/>
        <v>0.14302070018687962</v>
      </c>
      <c r="E39" s="161" t="s">
        <v>764</v>
      </c>
      <c r="F39" s="162">
        <v>3833</v>
      </c>
      <c r="G39" s="163">
        <v>1.0779677509621698E-3</v>
      </c>
    </row>
    <row r="40" spans="1:7" x14ac:dyDescent="0.25">
      <c r="A40" s="162" t="s">
        <v>915</v>
      </c>
      <c r="B40" s="162">
        <v>16550</v>
      </c>
      <c r="C40" s="163">
        <f t="shared" si="0"/>
        <v>4.6544133259650176E-3</v>
      </c>
      <c r="E40" s="161" t="s">
        <v>716</v>
      </c>
      <c r="F40" s="162">
        <v>3300</v>
      </c>
      <c r="G40" s="163">
        <v>9.2807033085707299E-4</v>
      </c>
    </row>
    <row r="41" spans="1:7" x14ac:dyDescent="0.25">
      <c r="A41" s="162" t="s">
        <v>921</v>
      </c>
      <c r="B41" s="162">
        <v>165000</v>
      </c>
      <c r="C41" s="163">
        <f t="shared" si="0"/>
        <v>4.640351654285365E-2</v>
      </c>
      <c r="E41" s="161" t="s">
        <v>852</v>
      </c>
      <c r="F41" s="162">
        <v>3039</v>
      </c>
      <c r="G41" s="163">
        <v>8.5466840468928626E-4</v>
      </c>
    </row>
    <row r="42" spans="1:7" x14ac:dyDescent="0.25">
      <c r="A42" s="162" t="s">
        <v>926</v>
      </c>
      <c r="B42" s="162">
        <v>8500</v>
      </c>
      <c r="C42" s="163">
        <f t="shared" si="0"/>
        <v>2.3904841855409455E-3</v>
      </c>
      <c r="E42" s="161" t="s">
        <v>1167</v>
      </c>
      <c r="F42" s="162">
        <v>2966</v>
      </c>
      <c r="G42" s="163">
        <v>8.3413836403699348E-4</v>
      </c>
    </row>
    <row r="43" spans="1:7" x14ac:dyDescent="0.25">
      <c r="A43" s="162" t="s">
        <v>931</v>
      </c>
      <c r="B43" s="162">
        <v>134</v>
      </c>
      <c r="C43" s="163">
        <f t="shared" si="0"/>
        <v>3.7685280101469019E-5</v>
      </c>
      <c r="E43" s="161" t="s">
        <v>775</v>
      </c>
      <c r="F43" s="162">
        <v>2150</v>
      </c>
      <c r="G43" s="163">
        <v>6.0465188222506264E-4</v>
      </c>
    </row>
    <row r="44" spans="1:7" x14ac:dyDescent="0.25">
      <c r="A44" s="162" t="s">
        <v>939</v>
      </c>
      <c r="B44" s="162">
        <v>406000</v>
      </c>
      <c r="C44" s="163">
        <f t="shared" si="0"/>
        <v>0.11418077403877928</v>
      </c>
      <c r="E44" s="161" t="s">
        <v>598</v>
      </c>
      <c r="F44" s="162">
        <v>1800</v>
      </c>
      <c r="G44" s="163">
        <v>5.0622018046749429E-4</v>
      </c>
    </row>
    <row r="45" spans="1:7" x14ac:dyDescent="0.25">
      <c r="A45" s="162" t="s">
        <v>942</v>
      </c>
      <c r="B45" s="162">
        <v>7000</v>
      </c>
      <c r="C45" s="163">
        <f t="shared" si="0"/>
        <v>1.968634035151367E-3</v>
      </c>
      <c r="E45" s="161" t="s">
        <v>1082</v>
      </c>
      <c r="F45" s="162">
        <v>1500</v>
      </c>
      <c r="G45" s="163">
        <v>4.2185015038957859E-4</v>
      </c>
    </row>
    <row r="46" spans="1:7" x14ac:dyDescent="0.25">
      <c r="A46" s="162" t="s">
        <v>946</v>
      </c>
      <c r="B46" s="162">
        <v>22000</v>
      </c>
      <c r="C46" s="163">
        <f t="shared" si="0"/>
        <v>6.1871355390471531E-3</v>
      </c>
      <c r="E46" s="161" t="s">
        <v>1071</v>
      </c>
      <c r="F46" s="162">
        <v>1110</v>
      </c>
      <c r="G46" s="163">
        <v>3.1216911128828815E-4</v>
      </c>
    </row>
    <row r="47" spans="1:7" x14ac:dyDescent="0.25">
      <c r="A47" s="162" t="s">
        <v>955</v>
      </c>
      <c r="B47" s="162">
        <v>844</v>
      </c>
      <c r="C47" s="163">
        <f t="shared" si="0"/>
        <v>2.3736101795253625E-4</v>
      </c>
      <c r="E47" s="161" t="s">
        <v>723</v>
      </c>
      <c r="F47" s="162">
        <v>845</v>
      </c>
      <c r="G47" s="163">
        <v>2.3764225138612929E-4</v>
      </c>
    </row>
    <row r="48" spans="1:7" x14ac:dyDescent="0.25">
      <c r="A48" s="162" t="s">
        <v>958</v>
      </c>
      <c r="B48" s="162">
        <v>120</v>
      </c>
      <c r="C48" s="163">
        <f t="shared" si="0"/>
        <v>3.3748012031166288E-5</v>
      </c>
      <c r="E48" s="161" t="s">
        <v>955</v>
      </c>
      <c r="F48" s="162">
        <v>844</v>
      </c>
      <c r="G48" s="163">
        <v>2.3736101795253625E-4</v>
      </c>
    </row>
    <row r="49" spans="1:7" x14ac:dyDescent="0.25">
      <c r="A49" s="162" t="s">
        <v>963</v>
      </c>
      <c r="B49" s="162">
        <v>27000</v>
      </c>
      <c r="C49" s="163">
        <f t="shared" si="0"/>
        <v>7.5933027070124153E-3</v>
      </c>
      <c r="E49" s="161" t="s">
        <v>931</v>
      </c>
      <c r="F49" s="162">
        <v>134</v>
      </c>
      <c r="G49" s="163">
        <v>3.7685280101469019E-5</v>
      </c>
    </row>
    <row r="50" spans="1:7" x14ac:dyDescent="0.25">
      <c r="A50" s="162" t="s">
        <v>970</v>
      </c>
      <c r="B50" s="162">
        <v>7655</v>
      </c>
      <c r="C50" s="163">
        <f t="shared" si="0"/>
        <v>2.1528419341548164E-3</v>
      </c>
      <c r="E50" s="161" t="s">
        <v>958</v>
      </c>
      <c r="F50" s="162">
        <v>120</v>
      </c>
      <c r="G50" s="163">
        <v>3.3748012031166288E-5</v>
      </c>
    </row>
    <row r="51" spans="1:7" x14ac:dyDescent="0.25">
      <c r="A51" s="162" t="s">
        <v>977</v>
      </c>
      <c r="B51" s="162">
        <v>24700</v>
      </c>
      <c r="C51" s="163">
        <f t="shared" si="0"/>
        <v>6.9464658097483948E-3</v>
      </c>
      <c r="E51" s="161" t="s">
        <v>663</v>
      </c>
      <c r="F51" s="162">
        <v>0</v>
      </c>
      <c r="G51" s="163">
        <v>0</v>
      </c>
    </row>
    <row r="52" spans="1:7" x14ac:dyDescent="0.25">
      <c r="A52" s="162" t="s">
        <v>997</v>
      </c>
      <c r="B52" s="162">
        <v>30982</v>
      </c>
      <c r="C52" s="163">
        <f t="shared" si="0"/>
        <v>8.7131742395799502E-3</v>
      </c>
      <c r="E52" s="161" t="s">
        <v>691</v>
      </c>
      <c r="F52" s="162">
        <v>0</v>
      </c>
      <c r="G52" s="163">
        <v>0</v>
      </c>
    </row>
    <row r="53" spans="1:7" x14ac:dyDescent="0.25">
      <c r="A53" s="162" t="s">
        <v>1003</v>
      </c>
      <c r="B53" s="162">
        <v>24739</v>
      </c>
      <c r="C53" s="163">
        <f t="shared" si="0"/>
        <v>6.9574339136585237E-3</v>
      </c>
      <c r="E53" s="161" t="s">
        <v>816</v>
      </c>
      <c r="F53" s="162">
        <v>0</v>
      </c>
      <c r="G53" s="163">
        <v>0</v>
      </c>
    </row>
    <row r="54" spans="1:7" x14ac:dyDescent="0.25">
      <c r="A54" s="162" t="s">
        <v>1006</v>
      </c>
      <c r="B54" s="162">
        <v>9000</v>
      </c>
      <c r="C54" s="163">
        <f t="shared" si="0"/>
        <v>2.5311009023374718E-3</v>
      </c>
      <c r="E54" s="161" t="s">
        <v>821</v>
      </c>
      <c r="F54" s="162">
        <v>0</v>
      </c>
      <c r="G54" s="163">
        <v>0</v>
      </c>
    </row>
    <row r="55" spans="1:7" x14ac:dyDescent="0.25">
      <c r="A55" s="162" t="s">
        <v>1258</v>
      </c>
      <c r="B55" s="162">
        <v>267348</v>
      </c>
      <c r="C55" s="163">
        <f t="shared" si="0"/>
        <v>7.5187196004235374E-2</v>
      </c>
      <c r="E55" s="161" t="s">
        <v>849</v>
      </c>
      <c r="F55" s="162">
        <v>0</v>
      </c>
      <c r="G55" s="163">
        <v>0</v>
      </c>
    </row>
    <row r="56" spans="1:7" x14ac:dyDescent="0.25">
      <c r="A56" s="162" t="s">
        <v>1037</v>
      </c>
      <c r="B56" s="162">
        <v>4533</v>
      </c>
      <c r="C56" s="163">
        <f t="shared" si="0"/>
        <v>1.2748311544773065E-3</v>
      </c>
      <c r="E56" s="161" t="s">
        <v>855</v>
      </c>
      <c r="F56" s="162">
        <v>0</v>
      </c>
      <c r="G56" s="163">
        <v>0</v>
      </c>
    </row>
    <row r="57" spans="1:7" x14ac:dyDescent="0.25">
      <c r="A57" s="162" t="s">
        <v>1047</v>
      </c>
      <c r="B57" s="162">
        <v>17750</v>
      </c>
      <c r="C57" s="163">
        <f t="shared" si="0"/>
        <v>4.9918934462766804E-3</v>
      </c>
      <c r="E57" s="161" t="s">
        <v>1170</v>
      </c>
      <c r="F57" s="162">
        <v>0</v>
      </c>
      <c r="G57" s="163">
        <v>0</v>
      </c>
    </row>
    <row r="58" spans="1:7" x14ac:dyDescent="0.25">
      <c r="A58" s="162" t="s">
        <v>1061</v>
      </c>
      <c r="B58" s="162">
        <v>4555</v>
      </c>
      <c r="C58" s="163">
        <f t="shared" si="0"/>
        <v>1.2810182900163537E-3</v>
      </c>
      <c r="E58" s="161" t="s">
        <v>859</v>
      </c>
      <c r="F58" s="162">
        <v>0</v>
      </c>
      <c r="G58" s="163">
        <v>0</v>
      </c>
    </row>
    <row r="59" spans="1:7" x14ac:dyDescent="0.25">
      <c r="A59" s="162" t="s">
        <v>1187</v>
      </c>
      <c r="B59" s="162">
        <v>15000</v>
      </c>
      <c r="C59" s="163">
        <f t="shared" si="0"/>
        <v>4.2185015038957857E-3</v>
      </c>
      <c r="E59" s="161" t="s">
        <v>862</v>
      </c>
      <c r="F59" s="162">
        <v>0</v>
      </c>
      <c r="G59" s="163">
        <v>0</v>
      </c>
    </row>
    <row r="60" spans="1:7" x14ac:dyDescent="0.25">
      <c r="A60" s="162" t="s">
        <v>1071</v>
      </c>
      <c r="B60" s="162">
        <v>1110</v>
      </c>
      <c r="C60" s="163">
        <f t="shared" si="0"/>
        <v>3.1216911128828815E-4</v>
      </c>
      <c r="E60" s="161" t="s">
        <v>877</v>
      </c>
      <c r="F60" s="162">
        <v>0</v>
      </c>
      <c r="G60" s="163">
        <v>0</v>
      </c>
    </row>
    <row r="61" spans="1:7" x14ac:dyDescent="0.25">
      <c r="A61" s="162" t="s">
        <v>1076</v>
      </c>
      <c r="B61" s="162">
        <v>0</v>
      </c>
      <c r="C61" s="163">
        <f t="shared" si="0"/>
        <v>0</v>
      </c>
      <c r="E61" s="161" t="s">
        <v>884</v>
      </c>
      <c r="F61" s="162">
        <v>0</v>
      </c>
      <c r="G61" s="163">
        <v>0</v>
      </c>
    </row>
    <row r="62" spans="1:7" x14ac:dyDescent="0.25">
      <c r="A62" s="162" t="s">
        <v>1079</v>
      </c>
      <c r="B62" s="162">
        <v>0</v>
      </c>
      <c r="C62" s="163">
        <f t="shared" si="0"/>
        <v>0</v>
      </c>
      <c r="E62" s="161" t="s">
        <v>1076</v>
      </c>
      <c r="F62" s="162">
        <v>0</v>
      </c>
      <c r="G62" s="163">
        <v>0</v>
      </c>
    </row>
    <row r="63" spans="1:7" x14ac:dyDescent="0.25">
      <c r="A63" s="162" t="s">
        <v>1082</v>
      </c>
      <c r="B63" s="162">
        <v>1500</v>
      </c>
      <c r="C63" s="163">
        <f t="shared" si="0"/>
        <v>4.2185015038957859E-4</v>
      </c>
      <c r="E63" s="161" t="s">
        <v>1079</v>
      </c>
      <c r="F63" s="162">
        <v>0</v>
      </c>
      <c r="G63" s="163">
        <v>0</v>
      </c>
    </row>
    <row r="64" spans="1:7" x14ac:dyDescent="0.25">
      <c r="B64" s="161"/>
    </row>
    <row r="65" spans="1:2" x14ac:dyDescent="0.25">
      <c r="A65" s="164" t="s">
        <v>1259</v>
      </c>
      <c r="B65" s="162">
        <v>3555765</v>
      </c>
    </row>
    <row r="66" spans="1:2" x14ac:dyDescent="0.25">
      <c r="B66" s="161"/>
    </row>
    <row r="67" spans="1:2" x14ac:dyDescent="0.25">
      <c r="B67" s="161"/>
    </row>
    <row r="68" spans="1:2" x14ac:dyDescent="0.25">
      <c r="B68" s="161"/>
    </row>
    <row r="69" spans="1:2" x14ac:dyDescent="0.25">
      <c r="B69" s="161"/>
    </row>
    <row r="70" spans="1:2" x14ac:dyDescent="0.25">
      <c r="B70" s="161"/>
    </row>
    <row r="71" spans="1:2" x14ac:dyDescent="0.25">
      <c r="B71" s="161"/>
    </row>
    <row r="72" spans="1:2" x14ac:dyDescent="0.25">
      <c r="B72" s="161"/>
    </row>
    <row r="73" spans="1:2" x14ac:dyDescent="0.25">
      <c r="B73" s="161"/>
    </row>
    <row r="74" spans="1:2" x14ac:dyDescent="0.25">
      <c r="B74" s="161"/>
    </row>
    <row r="75" spans="1:2" x14ac:dyDescent="0.25">
      <c r="B75" s="161"/>
    </row>
    <row r="76" spans="1:2" x14ac:dyDescent="0.25">
      <c r="B76" s="161"/>
    </row>
    <row r="77" spans="1:2" x14ac:dyDescent="0.25">
      <c r="B77" s="161"/>
    </row>
    <row r="78" spans="1:2" x14ac:dyDescent="0.25">
      <c r="B78" s="161"/>
    </row>
    <row r="79" spans="1:2" x14ac:dyDescent="0.25">
      <c r="B79" s="161"/>
    </row>
    <row r="80" spans="1:2" x14ac:dyDescent="0.25">
      <c r="B80" s="161"/>
    </row>
    <row r="81" spans="2:2" x14ac:dyDescent="0.25">
      <c r="B81" s="161"/>
    </row>
    <row r="82" spans="2:2" x14ac:dyDescent="0.25">
      <c r="B82" s="161"/>
    </row>
    <row r="83" spans="2:2" x14ac:dyDescent="0.25">
      <c r="B83" s="161"/>
    </row>
    <row r="84" spans="2:2" x14ac:dyDescent="0.25">
      <c r="B84" s="161"/>
    </row>
    <row r="85" spans="2:2" x14ac:dyDescent="0.25">
      <c r="B85" s="161"/>
    </row>
    <row r="86" spans="2:2" x14ac:dyDescent="0.25">
      <c r="B86" s="161"/>
    </row>
    <row r="87" spans="2:2" x14ac:dyDescent="0.25">
      <c r="B87" s="161"/>
    </row>
    <row r="88" spans="2:2" x14ac:dyDescent="0.25">
      <c r="B88" s="161"/>
    </row>
    <row r="89" spans="2:2" x14ac:dyDescent="0.25">
      <c r="B89" s="161"/>
    </row>
    <row r="90" spans="2:2" x14ac:dyDescent="0.25">
      <c r="B90" s="161"/>
    </row>
    <row r="91" spans="2:2" x14ac:dyDescent="0.25">
      <c r="B91" s="161"/>
    </row>
    <row r="92" spans="2:2" x14ac:dyDescent="0.25">
      <c r="B92" s="161"/>
    </row>
    <row r="93" spans="2:2" x14ac:dyDescent="0.25">
      <c r="B93" s="161"/>
    </row>
    <row r="94" spans="2:2" x14ac:dyDescent="0.25">
      <c r="B94" s="161"/>
    </row>
    <row r="95" spans="2:2" x14ac:dyDescent="0.25">
      <c r="B95" s="161"/>
    </row>
    <row r="96" spans="2:2" x14ac:dyDescent="0.25">
      <c r="B96" s="161"/>
    </row>
    <row r="97" spans="2:2" x14ac:dyDescent="0.25">
      <c r="B97" s="161"/>
    </row>
    <row r="98" spans="2:2" x14ac:dyDescent="0.25">
      <c r="B98" s="161"/>
    </row>
    <row r="99" spans="2:2" x14ac:dyDescent="0.25">
      <c r="B99" s="161"/>
    </row>
    <row r="100" spans="2:2" x14ac:dyDescent="0.25">
      <c r="B100" s="161"/>
    </row>
    <row r="101" spans="2:2" x14ac:dyDescent="0.25">
      <c r="B101" s="161"/>
    </row>
    <row r="102" spans="2:2" x14ac:dyDescent="0.25">
      <c r="B102" s="161"/>
    </row>
    <row r="103" spans="2:2" x14ac:dyDescent="0.25">
      <c r="B103" s="161"/>
    </row>
    <row r="104" spans="2:2" x14ac:dyDescent="0.25">
      <c r="B104" s="161"/>
    </row>
    <row r="105" spans="2:2" x14ac:dyDescent="0.25">
      <c r="B105" s="161"/>
    </row>
    <row r="106" spans="2:2" x14ac:dyDescent="0.25">
      <c r="B106" s="161"/>
    </row>
    <row r="107" spans="2:2" x14ac:dyDescent="0.25">
      <c r="B107" s="161"/>
    </row>
    <row r="108" spans="2:2" x14ac:dyDescent="0.25">
      <c r="B108" s="161"/>
    </row>
    <row r="109" spans="2:2" x14ac:dyDescent="0.25">
      <c r="B109" s="161"/>
    </row>
    <row r="110" spans="2:2" x14ac:dyDescent="0.25">
      <c r="B110" s="161"/>
    </row>
    <row r="111" spans="2:2" x14ac:dyDescent="0.25">
      <c r="B111" s="161"/>
    </row>
    <row r="112" spans="2:2" x14ac:dyDescent="0.25">
      <c r="B112" s="161"/>
    </row>
    <row r="113" spans="2:2" x14ac:dyDescent="0.25">
      <c r="B113" s="161"/>
    </row>
    <row r="114" spans="2:2" x14ac:dyDescent="0.25">
      <c r="B114" s="161"/>
    </row>
    <row r="115" spans="2:2" x14ac:dyDescent="0.25">
      <c r="B115" s="161"/>
    </row>
    <row r="116" spans="2:2" x14ac:dyDescent="0.25">
      <c r="B116" s="161"/>
    </row>
    <row r="117" spans="2:2" x14ac:dyDescent="0.25">
      <c r="B117" s="161"/>
    </row>
    <row r="118" spans="2:2" x14ac:dyDescent="0.25">
      <c r="B118" s="161"/>
    </row>
    <row r="119" spans="2:2" x14ac:dyDescent="0.25">
      <c r="B119" s="161"/>
    </row>
    <row r="120" spans="2:2" x14ac:dyDescent="0.25">
      <c r="B120" s="161"/>
    </row>
    <row r="121" spans="2:2" x14ac:dyDescent="0.25">
      <c r="B121" s="161"/>
    </row>
    <row r="122" spans="2:2" x14ac:dyDescent="0.25">
      <c r="B122" s="161"/>
    </row>
    <row r="123" spans="2:2" x14ac:dyDescent="0.25">
      <c r="B123" s="161"/>
    </row>
    <row r="124" spans="2:2" x14ac:dyDescent="0.25">
      <c r="B124" s="161"/>
    </row>
    <row r="125" spans="2:2" x14ac:dyDescent="0.25">
      <c r="B125" s="161"/>
    </row>
    <row r="126" spans="2:2" x14ac:dyDescent="0.25">
      <c r="B126" s="161"/>
    </row>
    <row r="127" spans="2:2" x14ac:dyDescent="0.25">
      <c r="B127" s="161"/>
    </row>
    <row r="128" spans="2:2" x14ac:dyDescent="0.25">
      <c r="B128" s="161"/>
    </row>
    <row r="129" spans="2:2" x14ac:dyDescent="0.25">
      <c r="B129" s="161"/>
    </row>
    <row r="130" spans="2:2" x14ac:dyDescent="0.25">
      <c r="B130" s="161"/>
    </row>
    <row r="131" spans="2:2" x14ac:dyDescent="0.25">
      <c r="B131" s="161"/>
    </row>
    <row r="132" spans="2:2" x14ac:dyDescent="0.25">
      <c r="B132" s="161"/>
    </row>
    <row r="133" spans="2:2" x14ac:dyDescent="0.25">
      <c r="B133" s="161"/>
    </row>
    <row r="134" spans="2:2" x14ac:dyDescent="0.25">
      <c r="B134" s="161"/>
    </row>
    <row r="135" spans="2:2" x14ac:dyDescent="0.25">
      <c r="B135" s="161"/>
    </row>
    <row r="136" spans="2:2" x14ac:dyDescent="0.25">
      <c r="B136" s="161"/>
    </row>
    <row r="137" spans="2:2" x14ac:dyDescent="0.25">
      <c r="B137" s="161"/>
    </row>
    <row r="138" spans="2:2" x14ac:dyDescent="0.25">
      <c r="B138" s="161"/>
    </row>
    <row r="139" spans="2:2" x14ac:dyDescent="0.25">
      <c r="B139" s="161"/>
    </row>
    <row r="140" spans="2:2" x14ac:dyDescent="0.25">
      <c r="B140" s="161"/>
    </row>
    <row r="141" spans="2:2" x14ac:dyDescent="0.25">
      <c r="B141" s="161"/>
    </row>
    <row r="142" spans="2:2" x14ac:dyDescent="0.25">
      <c r="B142" s="161"/>
    </row>
    <row r="143" spans="2:2" x14ac:dyDescent="0.25">
      <c r="B143" s="161"/>
    </row>
    <row r="144" spans="2:2" x14ac:dyDescent="0.25">
      <c r="B144" s="161"/>
    </row>
    <row r="145" spans="2:2" x14ac:dyDescent="0.25">
      <c r="B145" s="161"/>
    </row>
    <row r="146" spans="2:2" x14ac:dyDescent="0.25">
      <c r="B146" s="161"/>
    </row>
    <row r="147" spans="2:2" x14ac:dyDescent="0.25">
      <c r="B147" s="161"/>
    </row>
    <row r="148" spans="2:2" x14ac:dyDescent="0.25">
      <c r="B148" s="161"/>
    </row>
    <row r="149" spans="2:2" x14ac:dyDescent="0.25">
      <c r="B149" s="161"/>
    </row>
    <row r="150" spans="2:2" x14ac:dyDescent="0.25">
      <c r="B150" s="161"/>
    </row>
    <row r="151" spans="2:2" x14ac:dyDescent="0.25">
      <c r="B151" s="161"/>
    </row>
    <row r="152" spans="2:2" x14ac:dyDescent="0.25">
      <c r="B152" s="161"/>
    </row>
    <row r="153" spans="2:2" x14ac:dyDescent="0.25">
      <c r="B153" s="161"/>
    </row>
    <row r="154" spans="2:2" x14ac:dyDescent="0.25">
      <c r="B154" s="161"/>
    </row>
    <row r="155" spans="2:2" x14ac:dyDescent="0.25">
      <c r="B155" s="161"/>
    </row>
    <row r="156" spans="2:2" x14ac:dyDescent="0.25">
      <c r="B156" s="161"/>
    </row>
    <row r="157" spans="2:2" x14ac:dyDescent="0.25">
      <c r="B157" s="161"/>
    </row>
    <row r="158" spans="2:2" x14ac:dyDescent="0.25">
      <c r="B158" s="161"/>
    </row>
    <row r="159" spans="2:2" x14ac:dyDescent="0.25">
      <c r="B159" s="161"/>
    </row>
    <row r="160" spans="2:2" x14ac:dyDescent="0.25">
      <c r="B160" s="161"/>
    </row>
    <row r="161" spans="2:2" x14ac:dyDescent="0.25">
      <c r="B161" s="161"/>
    </row>
    <row r="162" spans="2:2" x14ac:dyDescent="0.25">
      <c r="B162" s="161"/>
    </row>
    <row r="163" spans="2:2" x14ac:dyDescent="0.25">
      <c r="B163" s="161"/>
    </row>
    <row r="164" spans="2:2" x14ac:dyDescent="0.25">
      <c r="B164" s="161"/>
    </row>
    <row r="165" spans="2:2" x14ac:dyDescent="0.25">
      <c r="B165" s="161"/>
    </row>
    <row r="166" spans="2:2" x14ac:dyDescent="0.25">
      <c r="B166" s="161"/>
    </row>
    <row r="167" spans="2:2" x14ac:dyDescent="0.25">
      <c r="B167" s="161"/>
    </row>
    <row r="168" spans="2:2" x14ac:dyDescent="0.25">
      <c r="B168" s="161"/>
    </row>
    <row r="169" spans="2:2" x14ac:dyDescent="0.25">
      <c r="B169" s="161"/>
    </row>
    <row r="170" spans="2:2" x14ac:dyDescent="0.25">
      <c r="B170" s="161"/>
    </row>
    <row r="171" spans="2:2" x14ac:dyDescent="0.25">
      <c r="B171" s="161"/>
    </row>
    <row r="172" spans="2:2" x14ac:dyDescent="0.25">
      <c r="B172" s="161"/>
    </row>
    <row r="173" spans="2:2" x14ac:dyDescent="0.25">
      <c r="B173" s="161"/>
    </row>
    <row r="174" spans="2:2" x14ac:dyDescent="0.25">
      <c r="B174" s="161"/>
    </row>
    <row r="175" spans="2:2" x14ac:dyDescent="0.25">
      <c r="B175" s="161"/>
    </row>
    <row r="176" spans="2:2" x14ac:dyDescent="0.25">
      <c r="B176" s="161"/>
    </row>
    <row r="177" spans="2:2" x14ac:dyDescent="0.25">
      <c r="B177" s="161"/>
    </row>
    <row r="178" spans="2:2" x14ac:dyDescent="0.25">
      <c r="B178" s="161"/>
    </row>
    <row r="179" spans="2:2" x14ac:dyDescent="0.25">
      <c r="B179" s="161"/>
    </row>
    <row r="180" spans="2:2" x14ac:dyDescent="0.25">
      <c r="B180" s="161"/>
    </row>
    <row r="181" spans="2:2" x14ac:dyDescent="0.25">
      <c r="B181" s="161"/>
    </row>
    <row r="182" spans="2:2" x14ac:dyDescent="0.25">
      <c r="B182" s="161"/>
    </row>
    <row r="183" spans="2:2" x14ac:dyDescent="0.25">
      <c r="B183" s="161"/>
    </row>
    <row r="184" spans="2:2" x14ac:dyDescent="0.25">
      <c r="B184" s="161"/>
    </row>
    <row r="185" spans="2:2" x14ac:dyDescent="0.25">
      <c r="B185" s="161"/>
    </row>
    <row r="186" spans="2:2" x14ac:dyDescent="0.25">
      <c r="B186" s="161"/>
    </row>
    <row r="187" spans="2:2" x14ac:dyDescent="0.25">
      <c r="B187" s="161"/>
    </row>
    <row r="188" spans="2:2" x14ac:dyDescent="0.25">
      <c r="B188" s="161"/>
    </row>
    <row r="189" spans="2:2" x14ac:dyDescent="0.25">
      <c r="B189" s="161"/>
    </row>
    <row r="190" spans="2:2" x14ac:dyDescent="0.25">
      <c r="B190" s="161"/>
    </row>
    <row r="191" spans="2:2" x14ac:dyDescent="0.25">
      <c r="B191" s="161"/>
    </row>
    <row r="192" spans="2:2" x14ac:dyDescent="0.25">
      <c r="B192" s="161"/>
    </row>
    <row r="193" spans="2:2" x14ac:dyDescent="0.25">
      <c r="B193" s="161"/>
    </row>
    <row r="194" spans="2:2" x14ac:dyDescent="0.25">
      <c r="B194" s="161"/>
    </row>
    <row r="195" spans="2:2" x14ac:dyDescent="0.25">
      <c r="B195" s="161"/>
    </row>
    <row r="196" spans="2:2" x14ac:dyDescent="0.25">
      <c r="B196" s="161"/>
    </row>
    <row r="197" spans="2:2" x14ac:dyDescent="0.25">
      <c r="B197" s="161"/>
    </row>
    <row r="198" spans="2:2" x14ac:dyDescent="0.25">
      <c r="B198" s="161"/>
    </row>
    <row r="199" spans="2:2" x14ac:dyDescent="0.25">
      <c r="B199" s="161"/>
    </row>
    <row r="200" spans="2:2" x14ac:dyDescent="0.25">
      <c r="B200" s="161"/>
    </row>
    <row r="201" spans="2:2" x14ac:dyDescent="0.25">
      <c r="B201" s="161"/>
    </row>
    <row r="202" spans="2:2" x14ac:dyDescent="0.25">
      <c r="B202" s="161"/>
    </row>
    <row r="203" spans="2:2" x14ac:dyDescent="0.25">
      <c r="B203" s="161"/>
    </row>
  </sheetData>
  <autoFilter ref="E2:G2" xr:uid="{00000000-0009-0000-0000-000003000000}">
    <sortState xmlns:xlrd2="http://schemas.microsoft.com/office/spreadsheetml/2017/richdata2" ref="E42:G102">
      <sortCondition descending="1" ref="G4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2"/>
  <sheetViews>
    <sheetView view="pageLayout" zoomScaleNormal="100" workbookViewId="0">
      <selection activeCell="Z23" sqref="Z23"/>
    </sheetView>
  </sheetViews>
  <sheetFormatPr defaultColWidth="8.85546875" defaultRowHeight="15" x14ac:dyDescent="0.25"/>
  <cols>
    <col min="1" max="2" width="3.42578125" style="86" customWidth="1"/>
    <col min="3" max="3" width="3.28515625" style="86" customWidth="1"/>
    <col min="4" max="4" width="7" style="86" customWidth="1"/>
    <col min="5" max="5" width="1.7109375" style="86" customWidth="1"/>
    <col min="6" max="7" width="12" style="86" customWidth="1"/>
    <col min="8" max="8" width="1.5703125" style="86" customWidth="1"/>
    <col min="9" max="9" width="10.140625" style="86" customWidth="1"/>
    <col min="10" max="10" width="3.7109375" style="86" customWidth="1"/>
    <col min="11" max="11" width="6.85546875" style="86" customWidth="1"/>
    <col min="12" max="12" width="3.140625" style="86" customWidth="1"/>
    <col min="13" max="13" width="10.5703125" style="86" customWidth="1"/>
    <col min="14" max="14" width="3" style="86" customWidth="1"/>
    <col min="15" max="15" width="13.5703125" style="86" customWidth="1"/>
    <col min="16" max="16" width="10.7109375" style="86" customWidth="1"/>
    <col min="17" max="17" width="2.85546875" style="86" customWidth="1"/>
    <col min="18" max="18" width="13.5703125" style="86" customWidth="1"/>
    <col min="19" max="19" width="7.42578125" style="86" customWidth="1"/>
    <col min="20" max="20" width="3.42578125" style="86" customWidth="1"/>
    <col min="21" max="21" width="2.7109375" style="86" customWidth="1"/>
    <col min="22" max="22" width="0" style="86" hidden="1" customWidth="1"/>
    <col min="23" max="23" width="0.7109375" style="86" customWidth="1"/>
    <col min="24" max="16384" width="8.85546875" style="86"/>
  </cols>
  <sheetData>
    <row r="1" spans="1:21" ht="0.7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9" customHeight="1" thickBot="1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7" customHeight="1" thickTop="1" x14ac:dyDescent="0.25">
      <c r="A3" s="87"/>
      <c r="B3" s="87"/>
      <c r="C3" s="425"/>
      <c r="D3" s="425"/>
      <c r="E3" s="87"/>
      <c r="F3" s="426" t="s">
        <v>0</v>
      </c>
      <c r="G3" s="425"/>
      <c r="H3" s="87"/>
      <c r="I3" s="87"/>
      <c r="J3" s="87"/>
      <c r="K3" s="427">
        <v>2022</v>
      </c>
      <c r="L3" s="428"/>
      <c r="M3" s="429"/>
      <c r="N3" s="87"/>
      <c r="O3" s="87"/>
      <c r="P3" s="87"/>
      <c r="Q3" s="87"/>
      <c r="R3" s="87"/>
      <c r="S3" s="87"/>
      <c r="T3" s="87"/>
      <c r="U3" s="87"/>
    </row>
    <row r="4" spans="1:21" ht="26.25" customHeight="1" thickBot="1" x14ac:dyDescent="0.3">
      <c r="A4" s="87"/>
      <c r="B4" s="87"/>
      <c r="C4" s="425"/>
      <c r="D4" s="425"/>
      <c r="E4" s="87"/>
      <c r="F4" s="425"/>
      <c r="G4" s="425"/>
      <c r="H4" s="87"/>
      <c r="I4" s="87"/>
      <c r="J4" s="87"/>
      <c r="K4" s="430" t="s">
        <v>1</v>
      </c>
      <c r="L4" s="425"/>
      <c r="M4" s="431"/>
      <c r="N4" s="87"/>
      <c r="O4" s="87"/>
      <c r="P4" s="87"/>
      <c r="Q4" s="87"/>
      <c r="R4" s="87"/>
      <c r="S4" s="87"/>
      <c r="T4" s="87"/>
      <c r="U4" s="87"/>
    </row>
    <row r="5" spans="1:21" ht="0.75" customHeight="1" thickTop="1" thickBot="1" x14ac:dyDescent="0.3">
      <c r="A5" s="87"/>
      <c r="B5" s="87"/>
      <c r="C5" s="425"/>
      <c r="D5" s="425"/>
      <c r="E5" s="87"/>
      <c r="F5" s="87"/>
      <c r="G5" s="87"/>
      <c r="H5" s="87"/>
      <c r="I5" s="87"/>
      <c r="J5" s="87"/>
      <c r="K5" s="432"/>
      <c r="L5" s="433"/>
      <c r="M5" s="434"/>
      <c r="N5" s="87"/>
      <c r="O5" s="87"/>
      <c r="P5" s="87"/>
      <c r="Q5" s="87"/>
      <c r="R5" s="87"/>
      <c r="S5" s="87"/>
      <c r="T5" s="87"/>
      <c r="U5" s="87"/>
    </row>
    <row r="6" spans="1:21" ht="9" customHeight="1" thickTop="1" thickBot="1" x14ac:dyDescent="0.3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9" customHeight="1" thickTop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ht="43.15" customHeight="1" x14ac:dyDescent="0.25">
      <c r="A8" s="435" t="s">
        <v>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</row>
    <row r="9" spans="1:21" ht="5.4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36" customHeight="1" x14ac:dyDescent="0.25">
      <c r="A10" s="436" t="s">
        <v>1416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4"/>
    </row>
    <row r="11" spans="1:21" ht="3.95" customHeight="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28.9" customHeight="1" x14ac:dyDescent="0.25">
      <c r="A12" s="87"/>
      <c r="B12" s="87"/>
      <c r="C12" s="87"/>
      <c r="D12" s="87"/>
      <c r="E12" s="87"/>
      <c r="F12" s="87"/>
      <c r="G12" s="437" t="s">
        <v>3</v>
      </c>
      <c r="H12" s="425"/>
      <c r="I12" s="425"/>
      <c r="J12" s="425"/>
      <c r="K12" s="425"/>
      <c r="L12" s="425"/>
      <c r="M12" s="425"/>
      <c r="N12" s="425"/>
      <c r="O12" s="425"/>
      <c r="P12" s="425"/>
      <c r="Q12" s="87"/>
      <c r="R12" s="87"/>
      <c r="S12" s="87"/>
      <c r="T12" s="87"/>
      <c r="U12" s="87"/>
    </row>
    <row r="13" spans="1:21" ht="39.6" customHeight="1" x14ac:dyDescent="0.25">
      <c r="A13" s="87"/>
      <c r="B13" s="87"/>
      <c r="C13" s="438" t="s">
        <v>4</v>
      </c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87"/>
      <c r="U13" s="87"/>
    </row>
    <row r="14" spans="1:21" ht="3.6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8" customHeight="1" x14ac:dyDescent="0.25">
      <c r="A15" s="87"/>
      <c r="B15" s="439" t="s">
        <v>5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4"/>
      <c r="U15" s="87"/>
    </row>
    <row r="16" spans="1:21" ht="18" customHeight="1" x14ac:dyDescent="0.25">
      <c r="A16" s="87"/>
      <c r="B16" s="440" t="s">
        <v>6</v>
      </c>
      <c r="C16" s="423"/>
      <c r="D16" s="423"/>
      <c r="E16" s="423"/>
      <c r="F16" s="423"/>
      <c r="G16" s="423"/>
      <c r="H16" s="423"/>
      <c r="I16" s="423"/>
      <c r="J16" s="423"/>
      <c r="K16" s="424"/>
      <c r="L16" s="440" t="s">
        <v>7</v>
      </c>
      <c r="M16" s="423"/>
      <c r="N16" s="423"/>
      <c r="O16" s="423"/>
      <c r="P16" s="423"/>
      <c r="Q16" s="423"/>
      <c r="R16" s="423"/>
      <c r="S16" s="423"/>
      <c r="T16" s="424"/>
      <c r="U16" s="87"/>
    </row>
    <row r="17" spans="1:21" ht="18" customHeight="1" x14ac:dyDescent="0.25">
      <c r="A17" s="87"/>
      <c r="B17" s="419" t="s">
        <v>1417</v>
      </c>
      <c r="C17" s="420"/>
      <c r="D17" s="420"/>
      <c r="E17" s="420"/>
      <c r="F17" s="420"/>
      <c r="G17" s="420"/>
      <c r="H17" s="420"/>
      <c r="I17" s="420"/>
      <c r="J17" s="420"/>
      <c r="K17" s="421"/>
      <c r="L17" s="422"/>
      <c r="M17" s="423"/>
      <c r="N17" s="423"/>
      <c r="O17" s="423"/>
      <c r="P17" s="423"/>
      <c r="Q17" s="423"/>
      <c r="R17" s="423"/>
      <c r="S17" s="423"/>
      <c r="T17" s="424"/>
      <c r="U17" s="87"/>
    </row>
    <row r="18" spans="1:21" ht="18" customHeight="1" x14ac:dyDescent="0.25">
      <c r="A18" s="87"/>
      <c r="B18" s="419" t="s">
        <v>1418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422"/>
      <c r="M18" s="423"/>
      <c r="N18" s="423"/>
      <c r="O18" s="423"/>
      <c r="P18" s="423"/>
      <c r="Q18" s="423"/>
      <c r="R18" s="423"/>
      <c r="S18" s="423"/>
      <c r="T18" s="424"/>
      <c r="U18" s="87"/>
    </row>
    <row r="19" spans="1:21" ht="18" customHeight="1" x14ac:dyDescent="0.25">
      <c r="A19" s="87"/>
      <c r="B19" s="419" t="s">
        <v>1211</v>
      </c>
      <c r="C19" s="420"/>
      <c r="D19" s="420"/>
      <c r="E19" s="420"/>
      <c r="F19" s="420"/>
      <c r="G19" s="420"/>
      <c r="H19" s="420"/>
      <c r="I19" s="420"/>
      <c r="J19" s="420"/>
      <c r="K19" s="421"/>
      <c r="L19" s="422" t="s">
        <v>8</v>
      </c>
      <c r="M19" s="423"/>
      <c r="N19" s="423"/>
      <c r="O19" s="423"/>
      <c r="P19" s="423"/>
      <c r="Q19" s="423"/>
      <c r="R19" s="423"/>
      <c r="S19" s="423"/>
      <c r="T19" s="424"/>
      <c r="U19" s="87"/>
    </row>
    <row r="20" spans="1:21" ht="18" customHeight="1" x14ac:dyDescent="0.25">
      <c r="A20" s="87"/>
      <c r="B20" s="419" t="s">
        <v>1419</v>
      </c>
      <c r="C20" s="420"/>
      <c r="D20" s="420"/>
      <c r="E20" s="420"/>
      <c r="F20" s="420"/>
      <c r="G20" s="420"/>
      <c r="H20" s="420"/>
      <c r="I20" s="420"/>
      <c r="J20" s="420"/>
      <c r="K20" s="421"/>
      <c r="L20" s="422"/>
      <c r="M20" s="423"/>
      <c r="N20" s="423"/>
      <c r="O20" s="423"/>
      <c r="P20" s="423"/>
      <c r="Q20" s="423"/>
      <c r="R20" s="423"/>
      <c r="S20" s="423"/>
      <c r="T20" s="424"/>
      <c r="U20" s="87"/>
    </row>
    <row r="21" spans="1:21" ht="18" customHeight="1" x14ac:dyDescent="0.25">
      <c r="A21" s="87"/>
      <c r="B21" s="419" t="s">
        <v>1172</v>
      </c>
      <c r="C21" s="420"/>
      <c r="D21" s="420"/>
      <c r="E21" s="420"/>
      <c r="F21" s="420"/>
      <c r="G21" s="420"/>
      <c r="H21" s="420"/>
      <c r="I21" s="420"/>
      <c r="J21" s="420"/>
      <c r="K21" s="421"/>
      <c r="L21" s="419"/>
      <c r="M21" s="420"/>
      <c r="N21" s="420"/>
      <c r="O21" s="420"/>
      <c r="P21" s="420"/>
      <c r="Q21" s="420"/>
      <c r="R21" s="420"/>
      <c r="S21" s="420"/>
      <c r="T21" s="421"/>
      <c r="U21" s="87"/>
    </row>
    <row r="22" spans="1:21" ht="18" customHeight="1" x14ac:dyDescent="0.25">
      <c r="A22" s="87"/>
      <c r="B22" s="419" t="s">
        <v>1212</v>
      </c>
      <c r="C22" s="420"/>
      <c r="D22" s="420"/>
      <c r="E22" s="420"/>
      <c r="F22" s="420"/>
      <c r="G22" s="420"/>
      <c r="H22" s="420"/>
      <c r="I22" s="420"/>
      <c r="J22" s="420"/>
      <c r="K22" s="421"/>
      <c r="L22" s="422" t="s">
        <v>8</v>
      </c>
      <c r="M22" s="423"/>
      <c r="N22" s="423"/>
      <c r="O22" s="423"/>
      <c r="P22" s="423"/>
      <c r="Q22" s="423"/>
      <c r="R22" s="423"/>
      <c r="S22" s="423"/>
      <c r="T22" s="424"/>
      <c r="U22" s="87"/>
    </row>
    <row r="23" spans="1:21" ht="18" customHeight="1" x14ac:dyDescent="0.25">
      <c r="A23" s="87"/>
      <c r="B23" s="419"/>
      <c r="C23" s="420"/>
      <c r="D23" s="420"/>
      <c r="E23" s="420"/>
      <c r="F23" s="420"/>
      <c r="G23" s="420"/>
      <c r="H23" s="420"/>
      <c r="I23" s="420"/>
      <c r="J23" s="420"/>
      <c r="K23" s="421"/>
      <c r="L23" s="422" t="s">
        <v>8</v>
      </c>
      <c r="M23" s="423"/>
      <c r="N23" s="423"/>
      <c r="O23" s="423"/>
      <c r="P23" s="423"/>
      <c r="Q23" s="423"/>
      <c r="R23" s="423"/>
      <c r="S23" s="423"/>
      <c r="T23" s="424"/>
      <c r="U23" s="87"/>
    </row>
    <row r="24" spans="1:21" ht="18" customHeight="1" x14ac:dyDescent="0.25">
      <c r="A24" s="87"/>
      <c r="B24" s="419"/>
      <c r="C24" s="420"/>
      <c r="D24" s="420"/>
      <c r="E24" s="420"/>
      <c r="F24" s="420"/>
      <c r="G24" s="420"/>
      <c r="H24" s="420"/>
      <c r="I24" s="420"/>
      <c r="J24" s="420"/>
      <c r="K24" s="421"/>
      <c r="L24" s="422" t="s">
        <v>8</v>
      </c>
      <c r="M24" s="423"/>
      <c r="N24" s="423"/>
      <c r="O24" s="423"/>
      <c r="P24" s="423"/>
      <c r="Q24" s="423"/>
      <c r="R24" s="423"/>
      <c r="S24" s="423"/>
      <c r="T24" s="424"/>
      <c r="U24" s="87"/>
    </row>
    <row r="25" spans="1:21" ht="18" customHeight="1" x14ac:dyDescent="0.25">
      <c r="A25" s="87"/>
      <c r="B25" s="440"/>
      <c r="C25" s="423"/>
      <c r="D25" s="423"/>
      <c r="E25" s="423"/>
      <c r="F25" s="423"/>
      <c r="G25" s="423"/>
      <c r="H25" s="423"/>
      <c r="I25" s="423"/>
      <c r="J25" s="423"/>
      <c r="K25" s="424"/>
      <c r="L25" s="422" t="s">
        <v>8</v>
      </c>
      <c r="M25" s="423"/>
      <c r="N25" s="423"/>
      <c r="O25" s="423"/>
      <c r="P25" s="423"/>
      <c r="Q25" s="423"/>
      <c r="R25" s="423"/>
      <c r="S25" s="423"/>
      <c r="T25" s="424"/>
      <c r="U25" s="87"/>
    </row>
    <row r="26" spans="1:21" ht="18" customHeight="1" x14ac:dyDescent="0.25">
      <c r="A26" s="87"/>
      <c r="B26" s="440"/>
      <c r="C26" s="423"/>
      <c r="D26" s="423"/>
      <c r="E26" s="423"/>
      <c r="F26" s="423"/>
      <c r="G26" s="423"/>
      <c r="H26" s="423"/>
      <c r="I26" s="423"/>
      <c r="J26" s="423"/>
      <c r="K26" s="424"/>
      <c r="L26" s="422" t="s">
        <v>8</v>
      </c>
      <c r="M26" s="423"/>
      <c r="N26" s="423"/>
      <c r="O26" s="423"/>
      <c r="P26" s="423"/>
      <c r="Q26" s="423"/>
      <c r="R26" s="423"/>
      <c r="S26" s="423"/>
      <c r="T26" s="424"/>
      <c r="U26" s="87"/>
    </row>
    <row r="27" spans="1:21" ht="3.6" customHeight="1" x14ac:dyDescent="0.25">
      <c r="A27" s="87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61.15" customHeight="1" x14ac:dyDescent="0.25">
      <c r="A28" s="441" t="s">
        <v>9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</row>
    <row r="29" spans="1:2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99" customFormat="1" x14ac:dyDescent="0.25"/>
    <row r="31" spans="1:21" s="99" customFormat="1" x14ac:dyDescent="0.25"/>
    <row r="32" spans="1:21" s="99" customFormat="1" x14ac:dyDescent="0.25"/>
  </sheetData>
  <mergeCells count="32">
    <mergeCell ref="L23:T23"/>
    <mergeCell ref="A28:U28"/>
    <mergeCell ref="B24:K24"/>
    <mergeCell ref="L24:T24"/>
    <mergeCell ref="B25:K25"/>
    <mergeCell ref="L25:T25"/>
    <mergeCell ref="B26:K26"/>
    <mergeCell ref="L26:T26"/>
    <mergeCell ref="B23:K23"/>
    <mergeCell ref="L18:T18"/>
    <mergeCell ref="L19:T19"/>
    <mergeCell ref="L20:T20"/>
    <mergeCell ref="L21:T21"/>
    <mergeCell ref="L22:T22"/>
    <mergeCell ref="L17:T17"/>
    <mergeCell ref="C3:D5"/>
    <mergeCell ref="F3:G4"/>
    <mergeCell ref="K3:M3"/>
    <mergeCell ref="K4:M5"/>
    <mergeCell ref="A8:U8"/>
    <mergeCell ref="A10:U10"/>
    <mergeCell ref="G12:P12"/>
    <mergeCell ref="C13:S13"/>
    <mergeCell ref="B15:T15"/>
    <mergeCell ref="B16:K16"/>
    <mergeCell ref="L16:T16"/>
    <mergeCell ref="B17:K17"/>
    <mergeCell ref="B18:K18"/>
    <mergeCell ref="B19:K19"/>
    <mergeCell ref="B20:K20"/>
    <mergeCell ref="B21:K21"/>
    <mergeCell ref="B22:K22"/>
  </mergeCells>
  <pageMargins left="0.7" right="0.7" top="0.75" bottom="0.75" header="0.3" footer="0.3"/>
  <pageSetup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90"/>
  <sheetViews>
    <sheetView showGridLines="0" view="pageLayout" topLeftCell="A22" zoomScaleNormal="100" workbookViewId="0">
      <selection activeCell="A8" sqref="A8:H8"/>
    </sheetView>
  </sheetViews>
  <sheetFormatPr defaultColWidth="8.85546875" defaultRowHeight="15" x14ac:dyDescent="0.25"/>
  <cols>
    <col min="1" max="2" width="3.42578125" style="35" customWidth="1"/>
    <col min="3" max="3" width="3.28515625" style="35" customWidth="1"/>
    <col min="4" max="4" width="7" style="35" customWidth="1"/>
    <col min="5" max="5" width="1.7109375" style="35" customWidth="1"/>
    <col min="6" max="7" width="12" style="35" customWidth="1"/>
    <col min="8" max="8" width="1.5703125" style="35" customWidth="1"/>
    <col min="9" max="9" width="10.140625" style="35" customWidth="1"/>
    <col min="10" max="10" width="3.7109375" style="35" customWidth="1"/>
    <col min="11" max="11" width="6.85546875" style="35" customWidth="1"/>
    <col min="12" max="12" width="3.140625" style="35" customWidth="1"/>
    <col min="13" max="13" width="10.5703125" style="35" customWidth="1"/>
    <col min="14" max="14" width="3" style="35" customWidth="1"/>
    <col min="15" max="15" width="13.5703125" style="35" customWidth="1"/>
    <col min="16" max="16" width="10.7109375" style="35" customWidth="1"/>
    <col min="17" max="17" width="2.85546875" style="35" customWidth="1"/>
    <col min="18" max="18" width="13.5703125" style="35" customWidth="1"/>
    <col min="19" max="19" width="7.42578125" style="35" customWidth="1"/>
    <col min="20" max="20" width="3.42578125" style="35" customWidth="1"/>
    <col min="21" max="21" width="2.7109375" style="35" customWidth="1"/>
    <col min="22" max="22" width="0" style="35" hidden="1" customWidth="1"/>
    <col min="23" max="23" width="0.7109375" style="35" customWidth="1"/>
    <col min="24" max="16384" width="8.85546875" style="35"/>
  </cols>
  <sheetData>
    <row r="1" spans="1:25" ht="17.25" customHeight="1" x14ac:dyDescent="0.25">
      <c r="A1" s="481" t="s">
        <v>10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5" ht="3.6" customHeight="1" x14ac:dyDescent="0.25"/>
    <row r="3" spans="1:25" ht="45" x14ac:dyDescent="0.25">
      <c r="A3" s="483" t="s">
        <v>11</v>
      </c>
      <c r="B3" s="470"/>
      <c r="C3" s="470"/>
      <c r="D3" s="484" t="s">
        <v>12</v>
      </c>
      <c r="E3" s="470"/>
      <c r="F3" s="470"/>
      <c r="G3" s="470"/>
      <c r="H3" s="470"/>
      <c r="I3" s="57" t="s">
        <v>13</v>
      </c>
      <c r="J3" s="485" t="s">
        <v>14</v>
      </c>
      <c r="K3" s="470"/>
      <c r="L3" s="470"/>
      <c r="M3" s="485" t="s">
        <v>15</v>
      </c>
      <c r="N3" s="470"/>
      <c r="O3" s="57" t="s">
        <v>16</v>
      </c>
      <c r="P3" s="485" t="s">
        <v>17</v>
      </c>
      <c r="Q3" s="470"/>
      <c r="R3" s="57" t="s">
        <v>18</v>
      </c>
      <c r="S3" s="486" t="s">
        <v>19</v>
      </c>
      <c r="T3" s="470"/>
      <c r="U3" s="480"/>
    </row>
    <row r="4" spans="1:25" x14ac:dyDescent="0.25">
      <c r="A4" s="469" t="s">
        <v>20</v>
      </c>
      <c r="B4" s="470"/>
      <c r="C4" s="470"/>
      <c r="D4" s="470"/>
      <c r="E4" s="470"/>
      <c r="F4" s="470"/>
      <c r="G4" s="470"/>
      <c r="H4" s="470"/>
      <c r="I4" s="58" t="s">
        <v>8</v>
      </c>
      <c r="J4" s="478" t="s">
        <v>8</v>
      </c>
      <c r="K4" s="470"/>
      <c r="L4" s="470"/>
      <c r="M4" s="478" t="s">
        <v>8</v>
      </c>
      <c r="N4" s="470"/>
      <c r="O4" s="58" t="s">
        <v>8</v>
      </c>
      <c r="P4" s="478" t="s">
        <v>8</v>
      </c>
      <c r="Q4" s="470"/>
      <c r="R4" s="58" t="s">
        <v>8</v>
      </c>
      <c r="S4" s="479" t="s">
        <v>8</v>
      </c>
      <c r="T4" s="470"/>
      <c r="U4" s="480"/>
    </row>
    <row r="5" spans="1:25" hidden="1" x14ac:dyDescent="0.25">
      <c r="A5" s="463" t="s">
        <v>21</v>
      </c>
      <c r="B5" s="461"/>
      <c r="C5" s="462"/>
      <c r="D5" s="463" t="s">
        <v>22</v>
      </c>
      <c r="E5" s="461"/>
      <c r="F5" s="461"/>
      <c r="G5" s="461"/>
      <c r="H5" s="462"/>
      <c r="I5" s="66"/>
      <c r="J5" s="475">
        <v>0</v>
      </c>
      <c r="K5" s="461"/>
      <c r="L5" s="462"/>
      <c r="M5" s="477">
        <v>0</v>
      </c>
      <c r="N5" s="468"/>
      <c r="O5" s="68">
        <v>0</v>
      </c>
      <c r="P5" s="475">
        <v>0</v>
      </c>
      <c r="Q5" s="462"/>
      <c r="R5" s="68">
        <v>0</v>
      </c>
      <c r="S5" s="475">
        <v>0</v>
      </c>
      <c r="T5" s="461"/>
      <c r="U5" s="462"/>
    </row>
    <row r="6" spans="1:25" x14ac:dyDescent="0.25">
      <c r="A6" s="455" t="s">
        <v>23</v>
      </c>
      <c r="B6" s="453"/>
      <c r="C6" s="454"/>
      <c r="D6" s="455" t="s">
        <v>24</v>
      </c>
      <c r="E6" s="453"/>
      <c r="F6" s="453"/>
      <c r="G6" s="453"/>
      <c r="H6" s="453"/>
      <c r="I6" s="83"/>
      <c r="J6" s="473">
        <f>'BudCom Expense worksheet'!M51</f>
        <v>197498</v>
      </c>
      <c r="K6" s="453"/>
      <c r="L6" s="454"/>
      <c r="M6" s="474">
        <f>'BudCom Expense worksheet'!L51</f>
        <v>185592.67000000004</v>
      </c>
      <c r="N6" s="459"/>
      <c r="O6" s="52">
        <f>'BudCom Expense worksheet'!Q51</f>
        <v>231403</v>
      </c>
      <c r="P6" s="472">
        <f>'BudCom Expense worksheet'!S51</f>
        <v>160</v>
      </c>
      <c r="Q6" s="454"/>
      <c r="R6" s="52">
        <f>'BudCom Expense worksheet'!T51</f>
        <v>220700.85589999997</v>
      </c>
      <c r="S6" s="472">
        <f>'BudCom Expense worksheet'!V51</f>
        <v>10702.144100000034</v>
      </c>
      <c r="T6" s="453"/>
      <c r="U6" s="454"/>
    </row>
    <row r="7" spans="1:25" x14ac:dyDescent="0.25">
      <c r="A7" s="455" t="s">
        <v>25</v>
      </c>
      <c r="B7" s="453"/>
      <c r="C7" s="454"/>
      <c r="D7" s="455" t="s">
        <v>26</v>
      </c>
      <c r="E7" s="453"/>
      <c r="F7" s="453"/>
      <c r="G7" s="453"/>
      <c r="H7" s="453"/>
      <c r="I7" s="83"/>
      <c r="J7" s="473">
        <f>'BudCom Expense worksheet'!M100</f>
        <v>118068</v>
      </c>
      <c r="K7" s="453"/>
      <c r="L7" s="454"/>
      <c r="M7" s="474">
        <f>'BudCom Expense worksheet'!L100</f>
        <v>105679.19000000002</v>
      </c>
      <c r="N7" s="459"/>
      <c r="O7" s="52">
        <f>'BudCom Expense worksheet'!Q100</f>
        <v>136529.9345</v>
      </c>
      <c r="P7" s="472">
        <f>'BudCom Expense worksheet'!S100</f>
        <v>-4575.125</v>
      </c>
      <c r="Q7" s="454"/>
      <c r="R7" s="52">
        <f>'BudCom Expense worksheet'!T100</f>
        <v>136529.7825</v>
      </c>
      <c r="S7" s="472">
        <f>'BudCom Expense worksheet'!V100</f>
        <v>0.15200000000186265</v>
      </c>
      <c r="T7" s="453"/>
      <c r="U7" s="454"/>
    </row>
    <row r="8" spans="1:25" x14ac:dyDescent="0.25">
      <c r="A8" s="455" t="s">
        <v>27</v>
      </c>
      <c r="B8" s="453"/>
      <c r="C8" s="454"/>
      <c r="D8" s="455" t="s">
        <v>28</v>
      </c>
      <c r="E8" s="453"/>
      <c r="F8" s="453"/>
      <c r="G8" s="453"/>
      <c r="H8" s="453"/>
      <c r="I8" s="83"/>
      <c r="J8" s="473">
        <f>'BudCom Expense worksheet'!M168</f>
        <v>167905</v>
      </c>
      <c r="K8" s="453"/>
      <c r="L8" s="454"/>
      <c r="M8" s="474">
        <f>'BudCom Expense worksheet'!L168</f>
        <v>143622.41999999998</v>
      </c>
      <c r="N8" s="459"/>
      <c r="O8" s="52">
        <f>'BudCom Expense worksheet'!Q168</f>
        <v>207279.06</v>
      </c>
      <c r="P8" s="472">
        <f>'BudCom Expense worksheet'!S168</f>
        <v>0</v>
      </c>
      <c r="Q8" s="454"/>
      <c r="R8" s="52">
        <f>'BudCom Expense worksheet'!T168</f>
        <v>203144.41800000001</v>
      </c>
      <c r="S8" s="472">
        <f>'BudCom Expense worksheet'!V168</f>
        <v>4134.6419999999925</v>
      </c>
      <c r="T8" s="453"/>
      <c r="U8" s="454"/>
    </row>
    <row r="9" spans="1:25" x14ac:dyDescent="0.25">
      <c r="A9" s="455" t="s">
        <v>29</v>
      </c>
      <c r="B9" s="453"/>
      <c r="C9" s="454"/>
      <c r="D9" s="455" t="s">
        <v>30</v>
      </c>
      <c r="E9" s="453"/>
      <c r="F9" s="453"/>
      <c r="G9" s="453"/>
      <c r="H9" s="453"/>
      <c r="I9" s="83"/>
      <c r="J9" s="473">
        <f>'BudCom Expense worksheet'!M175</f>
        <v>27000</v>
      </c>
      <c r="K9" s="453"/>
      <c r="L9" s="454"/>
      <c r="M9" s="474">
        <f>'BudCom Expense worksheet'!L175</f>
        <v>27000</v>
      </c>
      <c r="N9" s="459"/>
      <c r="O9" s="52">
        <f>'BudCom Expense worksheet'!Q175</f>
        <v>25200</v>
      </c>
      <c r="P9" s="472">
        <f>'BudCom Expense worksheet'!S175</f>
        <v>0</v>
      </c>
      <c r="Q9" s="454"/>
      <c r="R9" s="52">
        <f>'BudCom Expense worksheet'!T175</f>
        <v>25200</v>
      </c>
      <c r="S9" s="472">
        <f>'BudCom Expense worksheet'!V175</f>
        <v>0</v>
      </c>
      <c r="T9" s="453"/>
      <c r="U9" s="454"/>
    </row>
    <row r="10" spans="1:25" x14ac:dyDescent="0.25">
      <c r="A10" s="455" t="s">
        <v>31</v>
      </c>
      <c r="B10" s="453"/>
      <c r="C10" s="454"/>
      <c r="D10" s="455" t="s">
        <v>32</v>
      </c>
      <c r="E10" s="453"/>
      <c r="F10" s="453"/>
      <c r="G10" s="453"/>
      <c r="H10" s="453"/>
      <c r="I10" s="83"/>
      <c r="J10" s="473">
        <f>'BudCom Expense worksheet'!M185</f>
        <v>45500</v>
      </c>
      <c r="K10" s="453"/>
      <c r="L10" s="454"/>
      <c r="M10" s="474">
        <f>'BudCom Expense worksheet'!L185</f>
        <v>12405.64</v>
      </c>
      <c r="N10" s="459"/>
      <c r="O10" s="52">
        <f>'BudCom Expense worksheet'!Q185</f>
        <v>45500</v>
      </c>
      <c r="P10" s="472">
        <f>'BudCom Expense worksheet'!S185</f>
        <v>0</v>
      </c>
      <c r="Q10" s="454"/>
      <c r="R10" s="52">
        <f>'BudCom Expense worksheet'!T185</f>
        <v>40500</v>
      </c>
      <c r="S10" s="472">
        <f>'BudCom Expense worksheet'!V185</f>
        <v>5000</v>
      </c>
      <c r="T10" s="453"/>
      <c r="U10" s="454"/>
    </row>
    <row r="11" spans="1:25" x14ac:dyDescent="0.25">
      <c r="A11" s="455" t="s">
        <v>33</v>
      </c>
      <c r="B11" s="453"/>
      <c r="C11" s="454"/>
      <c r="D11" s="455" t="s">
        <v>34</v>
      </c>
      <c r="E11" s="453"/>
      <c r="F11" s="453"/>
      <c r="G11" s="453"/>
      <c r="H11" s="453"/>
      <c r="I11" s="83"/>
      <c r="J11" s="473">
        <f>'BudCom Expense worksheet'!M199</f>
        <v>459812</v>
      </c>
      <c r="K11" s="453"/>
      <c r="L11" s="454"/>
      <c r="M11" s="474">
        <f>'BudCom Expense worksheet'!L199</f>
        <v>384578.73000000004</v>
      </c>
      <c r="N11" s="459"/>
      <c r="O11" s="52">
        <f>'BudCom Expense worksheet'!Q199</f>
        <v>32320</v>
      </c>
      <c r="P11" s="472">
        <f>'BudCom Expense worksheet'!S199</f>
        <v>0</v>
      </c>
      <c r="Q11" s="454"/>
      <c r="R11" s="52">
        <f>'BudCom Expense worksheet'!T199</f>
        <v>32320</v>
      </c>
      <c r="S11" s="472">
        <f>'BudCom Expense worksheet'!V199</f>
        <v>0</v>
      </c>
      <c r="T11" s="453"/>
      <c r="U11" s="454"/>
    </row>
    <row r="12" spans="1:25" x14ac:dyDescent="0.25">
      <c r="A12" s="455" t="s">
        <v>35</v>
      </c>
      <c r="B12" s="453"/>
      <c r="C12" s="454"/>
      <c r="D12" s="455" t="s">
        <v>36</v>
      </c>
      <c r="E12" s="453"/>
      <c r="F12" s="453"/>
      <c r="G12" s="453"/>
      <c r="H12" s="453"/>
      <c r="I12" s="83"/>
      <c r="J12" s="473">
        <f>'BudCom Expense worksheet'!M233</f>
        <v>4545</v>
      </c>
      <c r="K12" s="453"/>
      <c r="L12" s="454"/>
      <c r="M12" s="474">
        <f>'BudCom Expense worksheet'!L233</f>
        <v>1573.35</v>
      </c>
      <c r="N12" s="459"/>
      <c r="O12" s="52">
        <f>'BudCom Expense worksheet'!Q233</f>
        <v>4545</v>
      </c>
      <c r="P12" s="472">
        <f>'BudCom Expense worksheet'!S233</f>
        <v>0</v>
      </c>
      <c r="Q12" s="454"/>
      <c r="R12" s="52">
        <f>'BudCom Expense worksheet'!T233</f>
        <v>4545</v>
      </c>
      <c r="S12" s="472">
        <f>'BudCom Expense worksheet'!V233</f>
        <v>0</v>
      </c>
      <c r="T12" s="453"/>
      <c r="U12" s="454"/>
      <c r="Y12" s="75"/>
    </row>
    <row r="13" spans="1:25" x14ac:dyDescent="0.25">
      <c r="A13" s="455" t="s">
        <v>37</v>
      </c>
      <c r="B13" s="453"/>
      <c r="C13" s="454"/>
      <c r="D13" s="455" t="s">
        <v>38</v>
      </c>
      <c r="E13" s="453"/>
      <c r="F13" s="453"/>
      <c r="G13" s="453"/>
      <c r="H13" s="453"/>
      <c r="I13" s="83"/>
      <c r="J13" s="473">
        <f>'BudCom Expense worksheet'!M270</f>
        <v>97550</v>
      </c>
      <c r="K13" s="453"/>
      <c r="L13" s="454"/>
      <c r="M13" s="474">
        <f>'BudCom Expense worksheet'!L270</f>
        <v>76970.03</v>
      </c>
      <c r="N13" s="459"/>
      <c r="O13" s="52">
        <f>'BudCom Expense worksheet'!Q270</f>
        <v>107895</v>
      </c>
      <c r="P13" s="472">
        <f>'BudCom Expense worksheet'!S270</f>
        <v>2555</v>
      </c>
      <c r="Q13" s="454"/>
      <c r="R13" s="52">
        <f>'BudCom Expense worksheet'!T270</f>
        <v>100530.325</v>
      </c>
      <c r="S13" s="472">
        <f>'BudCom Expense worksheet'!V270</f>
        <v>7364.6750000000029</v>
      </c>
      <c r="T13" s="453"/>
      <c r="U13" s="454"/>
    </row>
    <row r="14" spans="1:25" x14ac:dyDescent="0.25">
      <c r="A14" s="455" t="s">
        <v>39</v>
      </c>
      <c r="B14" s="453"/>
      <c r="C14" s="454"/>
      <c r="D14" s="455" t="s">
        <v>40</v>
      </c>
      <c r="E14" s="453"/>
      <c r="F14" s="453"/>
      <c r="G14" s="453"/>
      <c r="H14" s="453"/>
      <c r="I14" s="83"/>
      <c r="J14" s="473">
        <f>'BudCom Expense worksheet'!M280</f>
        <v>23450</v>
      </c>
      <c r="K14" s="453"/>
      <c r="L14" s="454"/>
      <c r="M14" s="474">
        <f>'BudCom Expense worksheet'!L280</f>
        <v>16397.5</v>
      </c>
      <c r="N14" s="459"/>
      <c r="O14" s="52">
        <f>'BudCom Expense worksheet'!Q280</f>
        <v>30450</v>
      </c>
      <c r="P14" s="472">
        <f>'BudCom Expense worksheet'!S280</f>
        <v>0</v>
      </c>
      <c r="Q14" s="454"/>
      <c r="R14" s="52">
        <f>'BudCom Expense worksheet'!T280</f>
        <v>26450</v>
      </c>
      <c r="S14" s="472">
        <f>'BudCom Expense worksheet'!V280</f>
        <v>4000</v>
      </c>
      <c r="T14" s="453"/>
      <c r="U14" s="454"/>
    </row>
    <row r="15" spans="1:25" x14ac:dyDescent="0.25">
      <c r="A15" s="455" t="s">
        <v>41</v>
      </c>
      <c r="B15" s="453"/>
      <c r="C15" s="454"/>
      <c r="D15" s="455" t="s">
        <v>42</v>
      </c>
      <c r="E15" s="453"/>
      <c r="F15" s="453"/>
      <c r="G15" s="453"/>
      <c r="H15" s="453"/>
      <c r="I15" s="83"/>
      <c r="J15" s="473">
        <f>'BudCom Expense worksheet'!M286</f>
        <v>49776</v>
      </c>
      <c r="K15" s="453"/>
      <c r="L15" s="454"/>
      <c r="M15" s="474">
        <f>'BudCom Expense worksheet'!L286</f>
        <v>47546</v>
      </c>
      <c r="N15" s="459"/>
      <c r="O15" s="52">
        <f>'BudCom Expense worksheet'!Q286</f>
        <v>51140</v>
      </c>
      <c r="P15" s="472">
        <f>'BudCom Expense worksheet'!S286</f>
        <v>0</v>
      </c>
      <c r="Q15" s="454"/>
      <c r="R15" s="52">
        <f>'BudCom Expense worksheet'!T286</f>
        <v>65302</v>
      </c>
      <c r="S15" s="472">
        <f>'BudCom Expense worksheet'!V286</f>
        <v>-14162</v>
      </c>
      <c r="T15" s="453"/>
      <c r="U15" s="454"/>
    </row>
    <row r="16" spans="1:25" x14ac:dyDescent="0.25">
      <c r="A16" s="455" t="s">
        <v>43</v>
      </c>
      <c r="B16" s="453"/>
      <c r="C16" s="454"/>
      <c r="D16" s="455" t="s">
        <v>44</v>
      </c>
      <c r="E16" s="453"/>
      <c r="F16" s="453"/>
      <c r="G16" s="453"/>
      <c r="H16" s="453"/>
      <c r="I16" s="83"/>
      <c r="J16" s="473">
        <f>'BudCom Expense worksheet'!M292</f>
        <v>3833</v>
      </c>
      <c r="K16" s="453"/>
      <c r="L16" s="454"/>
      <c r="M16" s="474">
        <f>'BudCom Expense worksheet'!L292</f>
        <v>3937</v>
      </c>
      <c r="N16" s="459"/>
      <c r="O16" s="52">
        <f>'BudCom Expense worksheet'!Q292</f>
        <v>3937</v>
      </c>
      <c r="P16" s="472">
        <f>'BudCom Expense worksheet'!S292</f>
        <v>0</v>
      </c>
      <c r="Q16" s="454"/>
      <c r="R16" s="52">
        <f>'BudCom Expense worksheet'!T292</f>
        <v>3937</v>
      </c>
      <c r="S16" s="472">
        <f>'BudCom Expense worksheet'!V292</f>
        <v>0</v>
      </c>
      <c r="T16" s="453"/>
      <c r="U16" s="454"/>
    </row>
    <row r="17" spans="1:23" x14ac:dyDescent="0.25">
      <c r="A17" s="455" t="s">
        <v>45</v>
      </c>
      <c r="B17" s="453"/>
      <c r="C17" s="454"/>
      <c r="D17" s="455" t="s">
        <v>46</v>
      </c>
      <c r="E17" s="453"/>
      <c r="F17" s="453"/>
      <c r="G17" s="453"/>
      <c r="H17" s="453"/>
      <c r="I17" s="83"/>
      <c r="J17" s="473">
        <f>'BudCom Expense worksheet'!M320</f>
        <v>2000</v>
      </c>
      <c r="K17" s="453"/>
      <c r="L17" s="454"/>
      <c r="M17" s="474">
        <f>'BudCom Expense worksheet'!L320</f>
        <v>1993.84</v>
      </c>
      <c r="N17" s="459"/>
      <c r="O17" s="52">
        <f>'BudCom Expense worksheet'!Q320</f>
        <v>2790</v>
      </c>
      <c r="P17" s="472">
        <f>'BudCom Expense worksheet'!S320</f>
        <v>0</v>
      </c>
      <c r="Q17" s="454"/>
      <c r="R17" s="52">
        <f>'BudCom Expense worksheet'!T320</f>
        <v>4168.1109999999999</v>
      </c>
      <c r="S17" s="472">
        <f>'BudCom Expense worksheet'!V320</f>
        <v>-1378.1109999999999</v>
      </c>
      <c r="T17" s="453"/>
      <c r="U17" s="454"/>
    </row>
    <row r="18" spans="1:23" x14ac:dyDescent="0.25">
      <c r="A18" s="469" t="s">
        <v>47</v>
      </c>
      <c r="B18" s="470"/>
      <c r="C18" s="470"/>
      <c r="D18" s="470"/>
      <c r="E18" s="470"/>
      <c r="F18" s="470"/>
      <c r="G18" s="470"/>
      <c r="H18" s="470"/>
      <c r="I18" s="84"/>
      <c r="J18" s="58"/>
      <c r="K18" s="58"/>
      <c r="L18" s="58"/>
      <c r="M18" s="448"/>
      <c r="N18" s="449"/>
      <c r="O18" s="56"/>
      <c r="P18" s="445"/>
      <c r="Q18" s="447"/>
      <c r="R18" s="56"/>
      <c r="S18" s="445"/>
      <c r="T18" s="446"/>
      <c r="U18" s="447"/>
      <c r="V18" s="59"/>
      <c r="W18" s="59"/>
    </row>
    <row r="19" spans="1:23" x14ac:dyDescent="0.25">
      <c r="A19" s="455" t="s">
        <v>48</v>
      </c>
      <c r="B19" s="456"/>
      <c r="C19" s="457"/>
      <c r="D19" s="455" t="s">
        <v>49</v>
      </c>
      <c r="E19" s="456"/>
      <c r="F19" s="456"/>
      <c r="G19" s="456"/>
      <c r="H19" s="456"/>
      <c r="I19" s="83"/>
      <c r="J19" s="473">
        <f>'BudCom Expense worksheet'!M393</f>
        <v>569611</v>
      </c>
      <c r="K19" s="453"/>
      <c r="L19" s="454"/>
      <c r="M19" s="474">
        <f>'BudCom Expense worksheet'!L393</f>
        <v>534761.7799999998</v>
      </c>
      <c r="N19" s="459"/>
      <c r="O19" s="52">
        <f>'BudCom Expense worksheet'!Q393</f>
        <v>942269</v>
      </c>
      <c r="P19" s="472">
        <f>'BudCom Expense worksheet'!S393</f>
        <v>22371</v>
      </c>
      <c r="Q19" s="454"/>
      <c r="R19" s="52">
        <f>'BudCom Expense worksheet'!T393</f>
        <v>970359.53919999988</v>
      </c>
      <c r="S19" s="472">
        <f>'BudCom Expense worksheet'!V393</f>
        <v>-28090.539199999883</v>
      </c>
      <c r="T19" s="453"/>
      <c r="U19" s="454"/>
    </row>
    <row r="20" spans="1:23" hidden="1" x14ac:dyDescent="0.25">
      <c r="A20" s="455" t="s">
        <v>50</v>
      </c>
      <c r="B20" s="456"/>
      <c r="C20" s="457"/>
      <c r="D20" s="455" t="s">
        <v>51</v>
      </c>
      <c r="E20" s="456"/>
      <c r="F20" s="456"/>
      <c r="G20" s="456"/>
      <c r="H20" s="456"/>
      <c r="I20" s="83"/>
      <c r="J20" s="473">
        <f>'BudCom Expense worksheet'!M399</f>
        <v>0</v>
      </c>
      <c r="K20" s="453"/>
      <c r="L20" s="454"/>
      <c r="M20" s="474">
        <f>'BudCom Expense worksheet'!L399</f>
        <v>0</v>
      </c>
      <c r="N20" s="459"/>
      <c r="O20" s="52">
        <f>'BudCom Expense worksheet'!Q399</f>
        <v>0</v>
      </c>
      <c r="P20" s="472">
        <f>'BudCom Expense worksheet'!S399</f>
        <v>0</v>
      </c>
      <c r="Q20" s="454"/>
      <c r="R20" s="52">
        <f>'BudCom Expense worksheet'!T399</f>
        <v>0</v>
      </c>
      <c r="S20" s="472">
        <f>'BudCom Expense worksheet'!V399</f>
        <v>0</v>
      </c>
      <c r="T20" s="453"/>
      <c r="U20" s="454"/>
    </row>
    <row r="21" spans="1:23" x14ac:dyDescent="0.25">
      <c r="A21" s="455" t="s">
        <v>52</v>
      </c>
      <c r="B21" s="456"/>
      <c r="C21" s="457"/>
      <c r="D21" s="455" t="s">
        <v>53</v>
      </c>
      <c r="E21" s="456"/>
      <c r="F21" s="456"/>
      <c r="G21" s="456"/>
      <c r="H21" s="456"/>
      <c r="I21" s="83"/>
      <c r="J21" s="473">
        <f>'BudCom Expense worksheet'!M435</f>
        <v>447377</v>
      </c>
      <c r="K21" s="453"/>
      <c r="L21" s="454"/>
      <c r="M21" s="474">
        <f>'BudCom Expense worksheet'!L435</f>
        <v>391349.83999999997</v>
      </c>
      <c r="N21" s="459"/>
      <c r="O21" s="52">
        <f>'BudCom Expense worksheet'!Q435</f>
        <v>486512</v>
      </c>
      <c r="P21" s="472">
        <f>'BudCom Expense worksheet'!S435</f>
        <v>0</v>
      </c>
      <c r="Q21" s="454"/>
      <c r="R21" s="52">
        <f>'BudCom Expense worksheet'!T435</f>
        <v>486511.64449999999</v>
      </c>
      <c r="S21" s="472">
        <f>'BudCom Expense worksheet'!V435</f>
        <v>0.35550000000512227</v>
      </c>
      <c r="T21" s="453"/>
      <c r="U21" s="454"/>
    </row>
    <row r="22" spans="1:23" x14ac:dyDescent="0.25">
      <c r="A22" s="455" t="s">
        <v>54</v>
      </c>
      <c r="B22" s="456"/>
      <c r="C22" s="457"/>
      <c r="D22" s="455" t="s">
        <v>55</v>
      </c>
      <c r="E22" s="456"/>
      <c r="F22" s="456"/>
      <c r="G22" s="456"/>
      <c r="H22" s="456"/>
      <c r="I22" s="83"/>
      <c r="J22" s="473">
        <f>'BudCom Expense worksheet'!M463</f>
        <v>2692</v>
      </c>
      <c r="K22" s="453"/>
      <c r="L22" s="454"/>
      <c r="M22" s="474">
        <f>'BudCom Expense worksheet'!L463</f>
        <v>2692.99</v>
      </c>
      <c r="N22" s="459"/>
      <c r="O22" s="52">
        <f>'BudCom Expense worksheet'!Q463</f>
        <v>3025</v>
      </c>
      <c r="P22" s="472">
        <f>'BudCom Expense worksheet'!S463</f>
        <v>0</v>
      </c>
      <c r="Q22" s="454"/>
      <c r="R22" s="52">
        <f>'BudCom Expense worksheet'!T463</f>
        <v>3024.9650000000001</v>
      </c>
      <c r="S22" s="472">
        <f>'BudCom Expense worksheet'!V463</f>
        <v>3.4999999999854481E-2</v>
      </c>
      <c r="T22" s="453"/>
      <c r="U22" s="454"/>
    </row>
    <row r="23" spans="1:23" x14ac:dyDescent="0.25">
      <c r="A23" s="455" t="s">
        <v>56</v>
      </c>
      <c r="B23" s="456"/>
      <c r="C23" s="457"/>
      <c r="D23" s="455" t="s">
        <v>57</v>
      </c>
      <c r="E23" s="456"/>
      <c r="F23" s="456"/>
      <c r="G23" s="456"/>
      <c r="H23" s="456"/>
      <c r="I23" s="83"/>
      <c r="J23" s="473">
        <f>'BudCom Expense worksheet'!M491</f>
        <v>8076</v>
      </c>
      <c r="K23" s="453"/>
      <c r="L23" s="454"/>
      <c r="M23" s="474">
        <f>'BudCom Expense worksheet'!L491</f>
        <v>9757.5300000000007</v>
      </c>
      <c r="N23" s="459"/>
      <c r="O23" s="52">
        <f>'BudCom Expense worksheet'!Q491</f>
        <v>8229</v>
      </c>
      <c r="P23" s="472">
        <f>'BudCom Expense worksheet'!S491</f>
        <v>0</v>
      </c>
      <c r="Q23" s="454"/>
      <c r="R23" s="52">
        <f>'BudCom Expense worksheet'!T491</f>
        <v>8229</v>
      </c>
      <c r="S23" s="472">
        <f>'BudCom Expense worksheet'!V491</f>
        <v>0</v>
      </c>
      <c r="T23" s="453"/>
      <c r="U23" s="454"/>
    </row>
    <row r="24" spans="1:23" hidden="1" x14ac:dyDescent="0.25">
      <c r="A24" s="463" t="s">
        <v>58</v>
      </c>
      <c r="B24" s="464"/>
      <c r="C24" s="465"/>
      <c r="D24" s="463" t="s">
        <v>59</v>
      </c>
      <c r="E24" s="464"/>
      <c r="F24" s="464"/>
      <c r="G24" s="464"/>
      <c r="H24" s="464"/>
      <c r="I24" s="66"/>
      <c r="J24" s="476">
        <v>0</v>
      </c>
      <c r="K24" s="461"/>
      <c r="L24" s="462"/>
      <c r="M24" s="477">
        <v>0</v>
      </c>
      <c r="N24" s="468"/>
      <c r="O24" s="68">
        <v>0</v>
      </c>
      <c r="P24" s="475">
        <v>0</v>
      </c>
      <c r="Q24" s="462"/>
      <c r="R24" s="68">
        <v>0</v>
      </c>
      <c r="S24" s="475">
        <v>0</v>
      </c>
      <c r="T24" s="461"/>
      <c r="U24" s="462"/>
    </row>
    <row r="25" spans="1:23" hidden="1" x14ac:dyDescent="0.25">
      <c r="A25" s="469" t="s">
        <v>60</v>
      </c>
      <c r="B25" s="470"/>
      <c r="C25" s="470"/>
      <c r="D25" s="470"/>
      <c r="E25" s="470"/>
      <c r="F25" s="470"/>
      <c r="G25" s="470"/>
      <c r="H25" s="470"/>
      <c r="I25" s="84"/>
      <c r="J25" s="451"/>
      <c r="K25" s="446"/>
      <c r="L25" s="447"/>
      <c r="M25" s="448"/>
      <c r="N25" s="449"/>
      <c r="O25" s="56"/>
      <c r="P25" s="445"/>
      <c r="Q25" s="447"/>
      <c r="R25" s="56"/>
      <c r="S25" s="445"/>
      <c r="T25" s="446"/>
      <c r="U25" s="447"/>
    </row>
    <row r="26" spans="1:23" hidden="1" x14ac:dyDescent="0.25">
      <c r="A26" s="463" t="s">
        <v>61</v>
      </c>
      <c r="B26" s="464"/>
      <c r="C26" s="465"/>
      <c r="D26" s="463" t="s">
        <v>62</v>
      </c>
      <c r="E26" s="464"/>
      <c r="F26" s="464"/>
      <c r="G26" s="464"/>
      <c r="H26" s="464"/>
      <c r="I26" s="66"/>
      <c r="J26" s="476">
        <v>0</v>
      </c>
      <c r="K26" s="461"/>
      <c r="L26" s="462"/>
      <c r="M26" s="477">
        <v>0</v>
      </c>
      <c r="N26" s="468"/>
      <c r="O26" s="68">
        <v>0</v>
      </c>
      <c r="P26" s="475">
        <v>0</v>
      </c>
      <c r="Q26" s="462"/>
      <c r="R26" s="68">
        <v>0</v>
      </c>
      <c r="S26" s="475">
        <v>0</v>
      </c>
      <c r="T26" s="461"/>
      <c r="U26" s="462"/>
    </row>
    <row r="27" spans="1:23" x14ac:dyDescent="0.25">
      <c r="A27" s="469" t="s">
        <v>63</v>
      </c>
      <c r="B27" s="470"/>
      <c r="C27" s="470"/>
      <c r="D27" s="470"/>
      <c r="E27" s="470"/>
      <c r="F27" s="470"/>
      <c r="G27" s="470"/>
      <c r="H27" s="470"/>
      <c r="I27" s="84"/>
      <c r="J27" s="451"/>
      <c r="K27" s="446"/>
      <c r="L27" s="447"/>
      <c r="M27" s="448"/>
      <c r="N27" s="449"/>
      <c r="O27" s="56"/>
      <c r="P27" s="445"/>
      <c r="Q27" s="447"/>
      <c r="R27" s="56"/>
      <c r="S27" s="445"/>
      <c r="T27" s="446"/>
      <c r="U27" s="447"/>
    </row>
    <row r="28" spans="1:23" hidden="1" x14ac:dyDescent="0.25">
      <c r="A28" s="455" t="s">
        <v>64</v>
      </c>
      <c r="B28" s="456"/>
      <c r="C28" s="457"/>
      <c r="D28" s="455" t="s">
        <v>65</v>
      </c>
      <c r="E28" s="456"/>
      <c r="F28" s="456"/>
      <c r="G28" s="456"/>
      <c r="H28" s="456"/>
      <c r="I28" s="83"/>
      <c r="J28" s="473">
        <f>'BudCom Expense worksheet'!M499</f>
        <v>0</v>
      </c>
      <c r="K28" s="453"/>
      <c r="L28" s="454"/>
      <c r="M28" s="474">
        <f>'BudCom Expense worksheet'!L499</f>
        <v>0</v>
      </c>
      <c r="N28" s="459"/>
      <c r="O28" s="52">
        <f>'BudCom Expense worksheet'!Q499</f>
        <v>0</v>
      </c>
      <c r="P28" s="472">
        <f>'BudCom Expense worksheet'!S499</f>
        <v>0</v>
      </c>
      <c r="Q28" s="454"/>
      <c r="R28" s="52">
        <f>'BudCom Expense worksheet'!T499</f>
        <v>0</v>
      </c>
      <c r="S28" s="472">
        <f>'BudCom Expense worksheet'!V499</f>
        <v>0</v>
      </c>
      <c r="T28" s="453"/>
      <c r="U28" s="454"/>
    </row>
    <row r="29" spans="1:23" x14ac:dyDescent="0.25">
      <c r="A29" s="455" t="s">
        <v>66</v>
      </c>
      <c r="B29" s="456"/>
      <c r="C29" s="457"/>
      <c r="D29" s="455" t="s">
        <v>63</v>
      </c>
      <c r="E29" s="456"/>
      <c r="F29" s="456"/>
      <c r="G29" s="456"/>
      <c r="H29" s="456"/>
      <c r="I29" s="83"/>
      <c r="J29" s="473">
        <f>'BudCom Expense worksheet'!M554</f>
        <v>698724</v>
      </c>
      <c r="K29" s="453"/>
      <c r="L29" s="454"/>
      <c r="M29" s="474">
        <f>'BudCom Expense worksheet'!L554</f>
        <v>611466.79</v>
      </c>
      <c r="N29" s="459"/>
      <c r="O29" s="52">
        <f>'BudCom Expense worksheet'!Q554</f>
        <v>889245</v>
      </c>
      <c r="P29" s="472">
        <f>'BudCom Expense worksheet'!S554</f>
        <v>0</v>
      </c>
      <c r="Q29" s="454"/>
      <c r="R29" s="52">
        <f>'BudCom Expense worksheet'!T554</f>
        <v>889633.30250000011</v>
      </c>
      <c r="S29" s="472">
        <f>'BudCom Expense worksheet'!V554</f>
        <v>-387.71350000007078</v>
      </c>
      <c r="T29" s="453"/>
      <c r="U29" s="454"/>
    </row>
    <row r="30" spans="1:23" hidden="1" x14ac:dyDescent="0.25">
      <c r="A30" s="463" t="s">
        <v>67</v>
      </c>
      <c r="B30" s="464"/>
      <c r="C30" s="465"/>
      <c r="D30" s="463" t="s">
        <v>68</v>
      </c>
      <c r="E30" s="464"/>
      <c r="F30" s="464"/>
      <c r="G30" s="464"/>
      <c r="H30" s="464"/>
      <c r="I30" s="66"/>
      <c r="J30" s="476">
        <v>0</v>
      </c>
      <c r="K30" s="461"/>
      <c r="L30" s="462"/>
      <c r="M30" s="477">
        <v>0</v>
      </c>
      <c r="N30" s="468"/>
      <c r="O30" s="68">
        <v>0</v>
      </c>
      <c r="P30" s="475">
        <v>0</v>
      </c>
      <c r="Q30" s="462"/>
      <c r="R30" s="68">
        <v>0</v>
      </c>
      <c r="S30" s="475">
        <v>0</v>
      </c>
      <c r="T30" s="461"/>
      <c r="U30" s="462"/>
    </row>
    <row r="31" spans="1:23" x14ac:dyDescent="0.25">
      <c r="A31" s="455" t="s">
        <v>69</v>
      </c>
      <c r="B31" s="456"/>
      <c r="C31" s="457"/>
      <c r="D31" s="455" t="s">
        <v>70</v>
      </c>
      <c r="E31" s="456"/>
      <c r="F31" s="456"/>
      <c r="G31" s="456"/>
      <c r="H31" s="456"/>
      <c r="I31" s="83"/>
      <c r="J31" s="473">
        <f>'BudCom Expense worksheet'!M561</f>
        <v>10000</v>
      </c>
      <c r="K31" s="453"/>
      <c r="L31" s="454"/>
      <c r="M31" s="474">
        <f>'BudCom Expense worksheet'!L561</f>
        <v>5789.83</v>
      </c>
      <c r="N31" s="459"/>
      <c r="O31" s="52">
        <f>'BudCom Expense worksheet'!Q561</f>
        <v>10000</v>
      </c>
      <c r="P31" s="472">
        <f>'BudCom Expense worksheet'!S561</f>
        <v>0</v>
      </c>
      <c r="Q31" s="454"/>
      <c r="R31" s="52">
        <f>'BudCom Expense worksheet'!T561</f>
        <v>10000</v>
      </c>
      <c r="S31" s="472">
        <f>'BudCom Expense worksheet'!V561</f>
        <v>0</v>
      </c>
      <c r="T31" s="453"/>
      <c r="U31" s="454"/>
    </row>
    <row r="32" spans="1:23" x14ac:dyDescent="0.25">
      <c r="A32" s="455" t="s">
        <v>71</v>
      </c>
      <c r="B32" s="456"/>
      <c r="C32" s="457"/>
      <c r="D32" s="455" t="s">
        <v>72</v>
      </c>
      <c r="E32" s="456"/>
      <c r="F32" s="456"/>
      <c r="G32" s="456"/>
      <c r="H32" s="456"/>
      <c r="I32" s="83"/>
      <c r="J32" s="473">
        <f>'BudCom Expense worksheet'!M567</f>
        <v>134</v>
      </c>
      <c r="K32" s="453"/>
      <c r="L32" s="454"/>
      <c r="M32" s="474">
        <f>'BudCom Expense worksheet'!L567</f>
        <v>0</v>
      </c>
      <c r="N32" s="459"/>
      <c r="O32" s="52">
        <f>'BudCom Expense worksheet'!Q567</f>
        <v>134</v>
      </c>
      <c r="P32" s="472">
        <f>'BudCom Expense worksheet'!S567</f>
        <v>0</v>
      </c>
      <c r="Q32" s="454"/>
      <c r="R32" s="52">
        <f>'BudCom Expense worksheet'!T567</f>
        <v>134</v>
      </c>
      <c r="S32" s="472">
        <f>'BudCom Expense worksheet'!V567</f>
        <v>0</v>
      </c>
      <c r="T32" s="453"/>
      <c r="U32" s="454"/>
    </row>
    <row r="33" spans="1:21" x14ac:dyDescent="0.25">
      <c r="A33" s="469" t="s">
        <v>73</v>
      </c>
      <c r="B33" s="470"/>
      <c r="C33" s="470"/>
      <c r="D33" s="470"/>
      <c r="E33" s="470"/>
      <c r="F33" s="470"/>
      <c r="G33" s="470"/>
      <c r="H33" s="470"/>
      <c r="I33" s="84"/>
      <c r="J33" s="451"/>
      <c r="K33" s="446"/>
      <c r="L33" s="447"/>
      <c r="M33" s="448"/>
      <c r="N33" s="449"/>
      <c r="O33" s="56"/>
      <c r="P33" s="445"/>
      <c r="Q33" s="447"/>
      <c r="R33" s="56"/>
      <c r="S33" s="445"/>
      <c r="T33" s="446"/>
      <c r="U33" s="447"/>
    </row>
    <row r="34" spans="1:21" hidden="1" x14ac:dyDescent="0.25">
      <c r="A34" s="463" t="s">
        <v>74</v>
      </c>
      <c r="B34" s="464"/>
      <c r="C34" s="465"/>
      <c r="D34" s="463" t="s">
        <v>65</v>
      </c>
      <c r="E34" s="464"/>
      <c r="F34" s="464"/>
      <c r="G34" s="464"/>
      <c r="H34" s="464"/>
      <c r="I34" s="66"/>
      <c r="J34" s="466">
        <v>0</v>
      </c>
      <c r="K34" s="461"/>
      <c r="L34" s="462"/>
      <c r="M34" s="467">
        <v>0</v>
      </c>
      <c r="N34" s="468"/>
      <c r="O34" s="67">
        <v>0</v>
      </c>
      <c r="P34" s="460">
        <v>0</v>
      </c>
      <c r="Q34" s="462"/>
      <c r="R34" s="67">
        <v>0</v>
      </c>
      <c r="S34" s="460">
        <v>0</v>
      </c>
      <c r="T34" s="461"/>
      <c r="U34" s="462"/>
    </row>
    <row r="35" spans="1:21" hidden="1" x14ac:dyDescent="0.25">
      <c r="A35" s="463" t="s">
        <v>75</v>
      </c>
      <c r="B35" s="464"/>
      <c r="C35" s="465"/>
      <c r="D35" s="463" t="s">
        <v>76</v>
      </c>
      <c r="E35" s="464"/>
      <c r="F35" s="464"/>
      <c r="G35" s="464"/>
      <c r="H35" s="464"/>
      <c r="I35" s="66"/>
      <c r="J35" s="466">
        <v>0</v>
      </c>
      <c r="K35" s="461"/>
      <c r="L35" s="462"/>
      <c r="M35" s="467">
        <v>0</v>
      </c>
      <c r="N35" s="468"/>
      <c r="O35" s="67">
        <v>0</v>
      </c>
      <c r="P35" s="460">
        <v>0</v>
      </c>
      <c r="Q35" s="462"/>
      <c r="R35" s="67">
        <v>0</v>
      </c>
      <c r="S35" s="460">
        <v>0</v>
      </c>
      <c r="T35" s="461"/>
      <c r="U35" s="462"/>
    </row>
    <row r="36" spans="1:21" x14ac:dyDescent="0.25">
      <c r="A36" s="455" t="s">
        <v>77</v>
      </c>
      <c r="B36" s="456"/>
      <c r="C36" s="457"/>
      <c r="D36" s="455" t="s">
        <v>78</v>
      </c>
      <c r="E36" s="456"/>
      <c r="F36" s="456"/>
      <c r="G36" s="456"/>
      <c r="H36" s="456"/>
      <c r="I36" s="83"/>
      <c r="J36" s="471">
        <f>'BudCom Expense worksheet'!M586</f>
        <v>474903</v>
      </c>
      <c r="K36" s="453"/>
      <c r="L36" s="454"/>
      <c r="M36" s="458">
        <f>'BudCom Expense worksheet'!L586</f>
        <v>471636</v>
      </c>
      <c r="N36" s="459"/>
      <c r="O36" s="65">
        <f>'BudCom Expense worksheet'!Q586</f>
        <v>507363</v>
      </c>
      <c r="P36" s="452">
        <f>'BudCom Expense worksheet'!S586</f>
        <v>-1</v>
      </c>
      <c r="Q36" s="454"/>
      <c r="R36" s="65">
        <f>'BudCom Expense worksheet'!T586</f>
        <v>499604</v>
      </c>
      <c r="S36" s="452">
        <f>'BudCom Expense worksheet'!V586</f>
        <v>7759</v>
      </c>
      <c r="T36" s="453"/>
      <c r="U36" s="454"/>
    </row>
    <row r="37" spans="1:21" hidden="1" x14ac:dyDescent="0.25">
      <c r="A37" s="463" t="s">
        <v>79</v>
      </c>
      <c r="B37" s="464"/>
      <c r="C37" s="465"/>
      <c r="D37" s="463" t="s">
        <v>80</v>
      </c>
      <c r="E37" s="464"/>
      <c r="F37" s="464"/>
      <c r="G37" s="464"/>
      <c r="H37" s="464"/>
      <c r="I37" s="66"/>
      <c r="J37" s="466">
        <v>0</v>
      </c>
      <c r="K37" s="461"/>
      <c r="L37" s="462"/>
      <c r="M37" s="467">
        <v>0</v>
      </c>
      <c r="N37" s="468"/>
      <c r="O37" s="67">
        <v>0</v>
      </c>
      <c r="P37" s="460">
        <v>0</v>
      </c>
      <c r="Q37" s="462"/>
      <c r="R37" s="67">
        <v>0</v>
      </c>
      <c r="S37" s="460">
        <v>0</v>
      </c>
      <c r="T37" s="461"/>
      <c r="U37" s="462"/>
    </row>
    <row r="38" spans="1:21" hidden="1" x14ac:dyDescent="0.25">
      <c r="A38" s="463" t="s">
        <v>81</v>
      </c>
      <c r="B38" s="464"/>
      <c r="C38" s="465"/>
      <c r="D38" s="463" t="s">
        <v>82</v>
      </c>
      <c r="E38" s="464"/>
      <c r="F38" s="464"/>
      <c r="G38" s="464"/>
      <c r="H38" s="464"/>
      <c r="I38" s="66"/>
      <c r="J38" s="466">
        <v>0</v>
      </c>
      <c r="K38" s="461"/>
      <c r="L38" s="462"/>
      <c r="M38" s="467">
        <v>0</v>
      </c>
      <c r="N38" s="468"/>
      <c r="O38" s="67">
        <v>0</v>
      </c>
      <c r="P38" s="460">
        <v>0</v>
      </c>
      <c r="Q38" s="462"/>
      <c r="R38" s="67">
        <v>0</v>
      </c>
      <c r="S38" s="460">
        <v>0</v>
      </c>
      <c r="T38" s="461"/>
      <c r="U38" s="462"/>
    </row>
    <row r="39" spans="1:21" hidden="1" x14ac:dyDescent="0.25">
      <c r="A39" s="469" t="s">
        <v>83</v>
      </c>
      <c r="B39" s="470"/>
      <c r="C39" s="470"/>
      <c r="D39" s="470"/>
      <c r="E39" s="470"/>
      <c r="F39" s="470"/>
      <c r="G39" s="470"/>
      <c r="H39" s="470"/>
      <c r="I39" s="84"/>
      <c r="J39" s="451"/>
      <c r="K39" s="446"/>
      <c r="L39" s="447"/>
      <c r="M39" s="448"/>
      <c r="N39" s="449"/>
      <c r="O39" s="56"/>
      <c r="P39" s="445"/>
      <c r="Q39" s="447"/>
      <c r="R39" s="56"/>
      <c r="S39" s="445"/>
      <c r="T39" s="446"/>
      <c r="U39" s="447"/>
    </row>
    <row r="40" spans="1:21" hidden="1" x14ac:dyDescent="0.25">
      <c r="A40" s="463" t="s">
        <v>84</v>
      </c>
      <c r="B40" s="464"/>
      <c r="C40" s="465"/>
      <c r="D40" s="463" t="s">
        <v>65</v>
      </c>
      <c r="E40" s="464"/>
      <c r="F40" s="464"/>
      <c r="G40" s="464"/>
      <c r="H40" s="464"/>
      <c r="I40" s="66"/>
      <c r="J40" s="466">
        <v>0</v>
      </c>
      <c r="K40" s="461"/>
      <c r="L40" s="462"/>
      <c r="M40" s="467">
        <v>0</v>
      </c>
      <c r="N40" s="468"/>
      <c r="O40" s="72">
        <v>0</v>
      </c>
      <c r="P40" s="460">
        <v>0</v>
      </c>
      <c r="Q40" s="462"/>
      <c r="R40" s="72">
        <v>0</v>
      </c>
      <c r="S40" s="460">
        <v>0</v>
      </c>
      <c r="T40" s="461"/>
      <c r="U40" s="462"/>
    </row>
    <row r="41" spans="1:21" hidden="1" x14ac:dyDescent="0.25">
      <c r="A41" s="463" t="s">
        <v>85</v>
      </c>
      <c r="B41" s="464"/>
      <c r="C41" s="465"/>
      <c r="D41" s="463" t="s">
        <v>86</v>
      </c>
      <c r="E41" s="464"/>
      <c r="F41" s="464"/>
      <c r="G41" s="464"/>
      <c r="H41" s="464"/>
      <c r="I41" s="66"/>
      <c r="J41" s="466">
        <v>0</v>
      </c>
      <c r="K41" s="461"/>
      <c r="L41" s="462"/>
      <c r="M41" s="467">
        <v>0</v>
      </c>
      <c r="N41" s="468"/>
      <c r="O41" s="72">
        <v>0</v>
      </c>
      <c r="P41" s="460">
        <v>0</v>
      </c>
      <c r="Q41" s="462"/>
      <c r="R41" s="72">
        <v>0</v>
      </c>
      <c r="S41" s="460">
        <v>0</v>
      </c>
      <c r="T41" s="461"/>
      <c r="U41" s="462"/>
    </row>
    <row r="42" spans="1:21" hidden="1" x14ac:dyDescent="0.25">
      <c r="A42" s="463" t="s">
        <v>87</v>
      </c>
      <c r="B42" s="464"/>
      <c r="C42" s="465"/>
      <c r="D42" s="463" t="s">
        <v>88</v>
      </c>
      <c r="E42" s="464"/>
      <c r="F42" s="464"/>
      <c r="G42" s="464"/>
      <c r="H42" s="464"/>
      <c r="I42" s="66"/>
      <c r="J42" s="466">
        <v>0</v>
      </c>
      <c r="K42" s="461"/>
      <c r="L42" s="462"/>
      <c r="M42" s="467">
        <v>0</v>
      </c>
      <c r="N42" s="468"/>
      <c r="O42" s="72">
        <v>0</v>
      </c>
      <c r="P42" s="460">
        <v>0</v>
      </c>
      <c r="Q42" s="462"/>
      <c r="R42" s="72">
        <v>0</v>
      </c>
      <c r="S42" s="460">
        <v>0</v>
      </c>
      <c r="T42" s="461"/>
      <c r="U42" s="462"/>
    </row>
    <row r="43" spans="1:21" hidden="1" x14ac:dyDescent="0.25">
      <c r="A43" s="469" t="s">
        <v>89</v>
      </c>
      <c r="B43" s="470"/>
      <c r="C43" s="470"/>
      <c r="D43" s="470"/>
      <c r="E43" s="470"/>
      <c r="F43" s="470"/>
      <c r="G43" s="470"/>
      <c r="H43" s="470"/>
      <c r="I43" s="84"/>
      <c r="J43" s="451"/>
      <c r="K43" s="446"/>
      <c r="L43" s="447"/>
      <c r="M43" s="448"/>
      <c r="N43" s="449"/>
      <c r="O43" s="56"/>
      <c r="P43" s="445"/>
      <c r="Q43" s="447"/>
      <c r="R43" s="56"/>
      <c r="S43" s="445"/>
      <c r="T43" s="446"/>
      <c r="U43" s="447"/>
    </row>
    <row r="44" spans="1:21" hidden="1" x14ac:dyDescent="0.25">
      <c r="A44" s="463" t="s">
        <v>90</v>
      </c>
      <c r="B44" s="464"/>
      <c r="C44" s="465"/>
      <c r="D44" s="463" t="s">
        <v>91</v>
      </c>
      <c r="E44" s="464"/>
      <c r="F44" s="464"/>
      <c r="G44" s="464"/>
      <c r="H44" s="464"/>
      <c r="I44" s="66"/>
      <c r="J44" s="466">
        <v>0</v>
      </c>
      <c r="K44" s="461"/>
      <c r="L44" s="462"/>
      <c r="M44" s="467">
        <v>0</v>
      </c>
      <c r="N44" s="468"/>
      <c r="O44" s="67">
        <v>0</v>
      </c>
      <c r="P44" s="460">
        <v>0</v>
      </c>
      <c r="Q44" s="462"/>
      <c r="R44" s="67">
        <v>0</v>
      </c>
      <c r="S44" s="460">
        <v>0</v>
      </c>
      <c r="T44" s="461"/>
      <c r="U44" s="462"/>
    </row>
    <row r="45" spans="1:21" hidden="1" x14ac:dyDescent="0.25">
      <c r="A45" s="463" t="s">
        <v>92</v>
      </c>
      <c r="B45" s="464"/>
      <c r="C45" s="465"/>
      <c r="D45" s="463" t="s">
        <v>93</v>
      </c>
      <c r="E45" s="464"/>
      <c r="F45" s="464"/>
      <c r="G45" s="464"/>
      <c r="H45" s="464"/>
      <c r="I45" s="66"/>
      <c r="J45" s="466">
        <v>0</v>
      </c>
      <c r="K45" s="461"/>
      <c r="L45" s="462"/>
      <c r="M45" s="467">
        <v>0</v>
      </c>
      <c r="N45" s="468"/>
      <c r="O45" s="67">
        <v>0</v>
      </c>
      <c r="P45" s="460">
        <v>0</v>
      </c>
      <c r="Q45" s="462"/>
      <c r="R45" s="67">
        <v>0</v>
      </c>
      <c r="S45" s="460">
        <v>0</v>
      </c>
      <c r="T45" s="461"/>
      <c r="U45" s="462"/>
    </row>
    <row r="46" spans="1:21" hidden="1" x14ac:dyDescent="0.25">
      <c r="A46" s="463" t="s">
        <v>94</v>
      </c>
      <c r="B46" s="464"/>
      <c r="C46" s="465"/>
      <c r="D46" s="463" t="s">
        <v>95</v>
      </c>
      <c r="E46" s="464"/>
      <c r="F46" s="464"/>
      <c r="G46" s="464"/>
      <c r="H46" s="464"/>
      <c r="I46" s="66"/>
      <c r="J46" s="466">
        <v>0</v>
      </c>
      <c r="K46" s="461"/>
      <c r="L46" s="462"/>
      <c r="M46" s="467">
        <v>0</v>
      </c>
      <c r="N46" s="468"/>
      <c r="O46" s="67">
        <v>0</v>
      </c>
      <c r="P46" s="460">
        <v>0</v>
      </c>
      <c r="Q46" s="462"/>
      <c r="R46" s="67">
        <v>0</v>
      </c>
      <c r="S46" s="460">
        <v>0</v>
      </c>
      <c r="T46" s="461"/>
      <c r="U46" s="462"/>
    </row>
    <row r="47" spans="1:21" hidden="1" x14ac:dyDescent="0.25">
      <c r="A47" s="463" t="s">
        <v>96</v>
      </c>
      <c r="B47" s="464"/>
      <c r="C47" s="465"/>
      <c r="D47" s="463" t="s">
        <v>97</v>
      </c>
      <c r="E47" s="464"/>
      <c r="F47" s="464"/>
      <c r="G47" s="464"/>
      <c r="H47" s="464"/>
      <c r="I47" s="66"/>
      <c r="J47" s="466">
        <v>0</v>
      </c>
      <c r="K47" s="461"/>
      <c r="L47" s="462"/>
      <c r="M47" s="467">
        <v>0</v>
      </c>
      <c r="N47" s="468"/>
      <c r="O47" s="67">
        <v>0</v>
      </c>
      <c r="P47" s="460">
        <v>0</v>
      </c>
      <c r="Q47" s="462"/>
      <c r="R47" s="67">
        <v>0</v>
      </c>
      <c r="S47" s="460">
        <v>0</v>
      </c>
      <c r="T47" s="461"/>
      <c r="U47" s="462"/>
    </row>
    <row r="48" spans="1:21" x14ac:dyDescent="0.25">
      <c r="A48" s="469" t="s">
        <v>98</v>
      </c>
      <c r="B48" s="470"/>
      <c r="C48" s="470"/>
      <c r="D48" s="470"/>
      <c r="E48" s="470"/>
      <c r="F48" s="470"/>
      <c r="G48" s="470"/>
      <c r="H48" s="470"/>
      <c r="I48" s="84"/>
      <c r="J48" s="451"/>
      <c r="K48" s="446"/>
      <c r="L48" s="447"/>
      <c r="M48" s="448"/>
      <c r="N48" s="449"/>
      <c r="O48" s="56"/>
      <c r="P48" s="445"/>
      <c r="Q48" s="447"/>
      <c r="R48" s="56"/>
      <c r="S48" s="445"/>
      <c r="T48" s="446"/>
      <c r="U48" s="447"/>
    </row>
    <row r="49" spans="1:27" x14ac:dyDescent="0.25">
      <c r="A49" s="455" t="s">
        <v>99</v>
      </c>
      <c r="B49" s="456"/>
      <c r="C49" s="457"/>
      <c r="D49" s="455" t="s">
        <v>65</v>
      </c>
      <c r="E49" s="456"/>
      <c r="F49" s="456"/>
      <c r="G49" s="456"/>
      <c r="H49" s="456"/>
      <c r="I49" s="83"/>
      <c r="J49" s="471">
        <f>'BudCom Expense worksheet'!M613</f>
        <v>27942</v>
      </c>
      <c r="K49" s="453"/>
      <c r="L49" s="454"/>
      <c r="M49" s="458">
        <f>'BudCom Expense worksheet'!L613</f>
        <v>28667.11</v>
      </c>
      <c r="N49" s="459"/>
      <c r="O49" s="65">
        <f>'BudCom Expense worksheet'!Q613</f>
        <v>30015</v>
      </c>
      <c r="P49" s="452">
        <f>'BudCom Expense worksheet'!S613</f>
        <v>0</v>
      </c>
      <c r="Q49" s="454"/>
      <c r="R49" s="65">
        <f>'BudCom Expense worksheet'!T613</f>
        <v>29822.014999999999</v>
      </c>
      <c r="S49" s="452">
        <f>'BudCom Expense worksheet'!V613</f>
        <v>192.98500000000058</v>
      </c>
      <c r="T49" s="453"/>
      <c r="U49" s="454"/>
    </row>
    <row r="50" spans="1:27" hidden="1" x14ac:dyDescent="0.25">
      <c r="A50" s="463" t="s">
        <v>100</v>
      </c>
      <c r="B50" s="464"/>
      <c r="C50" s="465"/>
      <c r="D50" s="463" t="s">
        <v>101</v>
      </c>
      <c r="E50" s="464"/>
      <c r="F50" s="464"/>
      <c r="G50" s="464"/>
      <c r="H50" s="464"/>
      <c r="I50" s="66"/>
      <c r="J50" s="466">
        <v>0</v>
      </c>
      <c r="K50" s="461"/>
      <c r="L50" s="462"/>
      <c r="M50" s="467">
        <v>0</v>
      </c>
      <c r="N50" s="468"/>
      <c r="O50" s="67">
        <v>0</v>
      </c>
      <c r="P50" s="460">
        <v>0</v>
      </c>
      <c r="Q50" s="462"/>
      <c r="R50" s="67">
        <v>0</v>
      </c>
      <c r="S50" s="460">
        <v>0</v>
      </c>
      <c r="T50" s="461"/>
      <c r="U50" s="462"/>
    </row>
    <row r="51" spans="1:27" hidden="1" x14ac:dyDescent="0.25">
      <c r="A51" s="463" t="s">
        <v>102</v>
      </c>
      <c r="B51" s="464"/>
      <c r="C51" s="465"/>
      <c r="D51" s="463" t="s">
        <v>103</v>
      </c>
      <c r="E51" s="464"/>
      <c r="F51" s="464"/>
      <c r="G51" s="464"/>
      <c r="H51" s="464"/>
      <c r="I51" s="66"/>
      <c r="J51" s="466">
        <v>0</v>
      </c>
      <c r="K51" s="461"/>
      <c r="L51" s="462"/>
      <c r="M51" s="467">
        <v>0</v>
      </c>
      <c r="N51" s="468"/>
      <c r="O51" s="67">
        <v>0</v>
      </c>
      <c r="P51" s="460">
        <v>0</v>
      </c>
      <c r="Q51" s="462"/>
      <c r="R51" s="67">
        <v>0</v>
      </c>
      <c r="S51" s="460">
        <v>0</v>
      </c>
      <c r="T51" s="461"/>
      <c r="U51" s="462"/>
    </row>
    <row r="52" spans="1:27" x14ac:dyDescent="0.25">
      <c r="A52" s="469" t="s">
        <v>104</v>
      </c>
      <c r="B52" s="470"/>
      <c r="C52" s="470"/>
      <c r="D52" s="470"/>
      <c r="E52" s="470"/>
      <c r="F52" s="470"/>
      <c r="G52" s="470"/>
      <c r="H52" s="470"/>
      <c r="I52" s="84"/>
      <c r="J52" s="451"/>
      <c r="K52" s="446"/>
      <c r="L52" s="447"/>
      <c r="M52" s="448"/>
      <c r="N52" s="449"/>
      <c r="O52" s="56"/>
      <c r="P52" s="445"/>
      <c r="Q52" s="447"/>
      <c r="R52" s="56"/>
      <c r="S52" s="445"/>
      <c r="T52" s="446"/>
      <c r="U52" s="447"/>
    </row>
    <row r="53" spans="1:27" x14ac:dyDescent="0.25">
      <c r="A53" s="455" t="s">
        <v>105</v>
      </c>
      <c r="B53" s="456"/>
      <c r="C53" s="457"/>
      <c r="D53" s="455" t="s">
        <v>106</v>
      </c>
      <c r="E53" s="456"/>
      <c r="F53" s="456"/>
      <c r="G53" s="456"/>
      <c r="H53" s="456"/>
      <c r="I53" s="83"/>
      <c r="J53" s="471">
        <f>'BudCom Expense worksheet'!M625+'BudCom Expense worksheet'!M632</f>
        <v>32507</v>
      </c>
      <c r="K53" s="453"/>
      <c r="L53" s="454"/>
      <c r="M53" s="458">
        <f>'BudCom Expense worksheet'!L625+'BudCom Expense worksheet'!L632</f>
        <v>47869.64</v>
      </c>
      <c r="N53" s="459"/>
      <c r="O53" s="65">
        <f>'BudCom Expense worksheet'!Q625+'BudCom Expense worksheet'!Q632</f>
        <v>35525</v>
      </c>
      <c r="P53" s="452">
        <f>'BudCom Expense worksheet'!S625+'BudCom Expense worksheet'!S632</f>
        <v>9107</v>
      </c>
      <c r="Q53" s="454"/>
      <c r="R53" s="65">
        <f>'BudCom Expense worksheet'!T625+'BudCom Expense worksheet'!T632</f>
        <v>37678</v>
      </c>
      <c r="S53" s="452">
        <f>'BudCom Expense worksheet'!V625+'BudCom Expense worksheet'!V632</f>
        <v>-2153</v>
      </c>
      <c r="T53" s="453"/>
      <c r="U53" s="454"/>
    </row>
    <row r="54" spans="1:27" hidden="1" x14ac:dyDescent="0.25">
      <c r="A54" s="463" t="s">
        <v>107</v>
      </c>
      <c r="B54" s="464"/>
      <c r="C54" s="465"/>
      <c r="D54" s="463" t="s">
        <v>108</v>
      </c>
      <c r="E54" s="464"/>
      <c r="F54" s="464"/>
      <c r="G54" s="464"/>
      <c r="H54" s="464"/>
      <c r="I54" s="66"/>
      <c r="J54" s="466">
        <v>0</v>
      </c>
      <c r="K54" s="461"/>
      <c r="L54" s="462"/>
      <c r="M54" s="467">
        <v>0</v>
      </c>
      <c r="N54" s="468"/>
      <c r="O54" s="67">
        <v>0</v>
      </c>
      <c r="P54" s="460">
        <v>0</v>
      </c>
      <c r="Q54" s="462"/>
      <c r="R54" s="67">
        <v>0</v>
      </c>
      <c r="S54" s="460">
        <v>0</v>
      </c>
      <c r="T54" s="461"/>
      <c r="U54" s="462"/>
    </row>
    <row r="55" spans="1:27" x14ac:dyDescent="0.25">
      <c r="A55" s="455" t="s">
        <v>109</v>
      </c>
      <c r="B55" s="456"/>
      <c r="C55" s="457"/>
      <c r="D55" s="455" t="s">
        <v>110</v>
      </c>
      <c r="E55" s="456"/>
      <c r="F55" s="456"/>
      <c r="G55" s="456"/>
      <c r="H55" s="456"/>
      <c r="I55" s="83"/>
      <c r="J55" s="471">
        <f>'BudCom Expense worksheet'!M656</f>
        <v>30982</v>
      </c>
      <c r="K55" s="453"/>
      <c r="L55" s="454"/>
      <c r="M55" s="458">
        <f>'BudCom Expense worksheet'!L656</f>
        <v>26582</v>
      </c>
      <c r="N55" s="459"/>
      <c r="O55" s="65">
        <f>'BudCom Expense worksheet'!Q656</f>
        <v>27582</v>
      </c>
      <c r="P55" s="452">
        <f>'BudCom Expense worksheet'!S656</f>
        <v>0</v>
      </c>
      <c r="Q55" s="454"/>
      <c r="R55" s="65">
        <f>'BudCom Expense worksheet'!T656</f>
        <v>27582</v>
      </c>
      <c r="S55" s="452">
        <f>'BudCom Expense worksheet'!V656</f>
        <v>0</v>
      </c>
      <c r="T55" s="453"/>
      <c r="U55" s="454"/>
    </row>
    <row r="56" spans="1:27" x14ac:dyDescent="0.25">
      <c r="A56" s="469" t="s">
        <v>111</v>
      </c>
      <c r="B56" s="470"/>
      <c r="C56" s="470"/>
      <c r="D56" s="470"/>
      <c r="E56" s="470"/>
      <c r="F56" s="470"/>
      <c r="G56" s="470"/>
      <c r="H56" s="470"/>
      <c r="I56" s="84"/>
      <c r="J56" s="451"/>
      <c r="K56" s="446"/>
      <c r="L56" s="447"/>
      <c r="M56" s="448"/>
      <c r="N56" s="449"/>
      <c r="O56" s="56"/>
      <c r="P56" s="445"/>
      <c r="Q56" s="447"/>
      <c r="R56" s="56"/>
      <c r="S56" s="445"/>
      <c r="T56" s="446"/>
      <c r="U56" s="447"/>
    </row>
    <row r="57" spans="1:27" x14ac:dyDescent="0.25">
      <c r="A57" s="455" t="s">
        <v>112</v>
      </c>
      <c r="B57" s="456"/>
      <c r="C57" s="457"/>
      <c r="D57" s="455" t="s">
        <v>113</v>
      </c>
      <c r="E57" s="456"/>
      <c r="F57" s="456"/>
      <c r="G57" s="456"/>
      <c r="H57" s="456"/>
      <c r="I57" s="83"/>
      <c r="J57" s="471">
        <f>'BudCom Expense worksheet'!M668</f>
        <v>33600</v>
      </c>
      <c r="K57" s="453"/>
      <c r="L57" s="454"/>
      <c r="M57" s="458">
        <f>'BudCom Expense worksheet'!L668</f>
        <v>39354.129999999997</v>
      </c>
      <c r="N57" s="459"/>
      <c r="O57" s="65">
        <f>'BudCom Expense worksheet'!Q668</f>
        <v>48756</v>
      </c>
      <c r="P57" s="452">
        <f>'BudCom Expense worksheet'!S668</f>
        <v>0</v>
      </c>
      <c r="Q57" s="454"/>
      <c r="R57" s="65">
        <f>'BudCom Expense worksheet'!T668</f>
        <v>48756</v>
      </c>
      <c r="S57" s="452">
        <f>'BudCom Expense worksheet'!V668</f>
        <v>0</v>
      </c>
      <c r="T57" s="453"/>
      <c r="U57" s="454"/>
    </row>
    <row r="58" spans="1:27" x14ac:dyDescent="0.25">
      <c r="A58" s="455" t="s">
        <v>114</v>
      </c>
      <c r="B58" s="456"/>
      <c r="C58" s="457"/>
      <c r="D58" s="455" t="s">
        <v>115</v>
      </c>
      <c r="E58" s="456"/>
      <c r="F58" s="456"/>
      <c r="G58" s="456"/>
      <c r="H58" s="456"/>
      <c r="I58" s="83"/>
      <c r="J58" s="471">
        <f>'BudCom Expense worksheet'!M707</f>
        <v>266634</v>
      </c>
      <c r="K58" s="453"/>
      <c r="L58" s="454"/>
      <c r="M58" s="458">
        <f>'BudCom Expense worksheet'!L707</f>
        <v>266634.01</v>
      </c>
      <c r="N58" s="459"/>
      <c r="O58" s="65">
        <f>'BudCom Expense worksheet'!Q707</f>
        <v>275083</v>
      </c>
      <c r="P58" s="452">
        <f>'BudCom Expense worksheet'!S707</f>
        <v>0</v>
      </c>
      <c r="Q58" s="454"/>
      <c r="R58" s="65">
        <f>'BudCom Expense worksheet'!T707</f>
        <v>287434</v>
      </c>
      <c r="S58" s="452">
        <f>'BudCom Expense worksheet'!V707</f>
        <v>-12351</v>
      </c>
      <c r="T58" s="453"/>
      <c r="U58" s="454"/>
      <c r="AA58" s="35" t="s">
        <v>564</v>
      </c>
    </row>
    <row r="59" spans="1:27" x14ac:dyDescent="0.25">
      <c r="A59" s="455" t="s">
        <v>116</v>
      </c>
      <c r="B59" s="456"/>
      <c r="C59" s="457"/>
      <c r="D59" s="455" t="s">
        <v>117</v>
      </c>
      <c r="E59" s="456"/>
      <c r="F59" s="456"/>
      <c r="G59" s="456"/>
      <c r="H59" s="456"/>
      <c r="I59" s="83"/>
      <c r="J59" s="471">
        <f>'BudCom Expense worksheet'!M713</f>
        <v>4533</v>
      </c>
      <c r="K59" s="453"/>
      <c r="L59" s="454"/>
      <c r="M59" s="458">
        <f>'BudCom Expense worksheet'!L713</f>
        <v>79.849999999999994</v>
      </c>
      <c r="N59" s="459"/>
      <c r="O59" s="65">
        <f>'BudCom Expense worksheet'!Q713</f>
        <v>4533</v>
      </c>
      <c r="P59" s="452">
        <f>'BudCom Expense worksheet'!S713</f>
        <v>0</v>
      </c>
      <c r="Q59" s="454"/>
      <c r="R59" s="65">
        <f>'BudCom Expense worksheet'!T713</f>
        <v>4533</v>
      </c>
      <c r="S59" s="452">
        <f>'BudCom Expense worksheet'!V713</f>
        <v>0</v>
      </c>
      <c r="T59" s="453"/>
      <c r="U59" s="454"/>
    </row>
    <row r="60" spans="1:27" x14ac:dyDescent="0.25">
      <c r="A60" s="455" t="s">
        <v>118</v>
      </c>
      <c r="B60" s="456"/>
      <c r="C60" s="457"/>
      <c r="D60" s="455" t="s">
        <v>119</v>
      </c>
      <c r="E60" s="456"/>
      <c r="F60" s="456"/>
      <c r="G60" s="456"/>
      <c r="H60" s="456"/>
      <c r="I60" s="83"/>
      <c r="J60" s="471">
        <f>'BudCom Expense worksheet'!M730</f>
        <v>17750</v>
      </c>
      <c r="K60" s="453"/>
      <c r="L60" s="454"/>
      <c r="M60" s="458">
        <f>'BudCom Expense worksheet'!L730</f>
        <v>13432.56</v>
      </c>
      <c r="N60" s="459"/>
      <c r="O60" s="65">
        <f>'BudCom Expense worksheet'!Q730</f>
        <v>17750</v>
      </c>
      <c r="P60" s="452">
        <f>'BudCom Expense worksheet'!S730</f>
        <v>0</v>
      </c>
      <c r="Q60" s="454"/>
      <c r="R60" s="65">
        <f>'BudCom Expense worksheet'!T730</f>
        <v>17750</v>
      </c>
      <c r="S60" s="452">
        <f>'BudCom Expense worksheet'!V730</f>
        <v>0</v>
      </c>
      <c r="T60" s="453"/>
      <c r="U60" s="454"/>
    </row>
    <row r="61" spans="1:27" x14ac:dyDescent="0.25">
      <c r="A61" s="469" t="s">
        <v>120</v>
      </c>
      <c r="B61" s="470"/>
      <c r="C61" s="470"/>
      <c r="D61" s="470"/>
      <c r="E61" s="470"/>
      <c r="F61" s="470"/>
      <c r="G61" s="470"/>
      <c r="H61" s="470"/>
      <c r="I61" s="84"/>
      <c r="J61" s="451"/>
      <c r="K61" s="446"/>
      <c r="L61" s="447"/>
      <c r="M61" s="448"/>
      <c r="N61" s="449"/>
      <c r="O61" s="56"/>
      <c r="P61" s="445"/>
      <c r="Q61" s="447"/>
      <c r="R61" s="56"/>
      <c r="S61" s="445"/>
      <c r="T61" s="446"/>
      <c r="U61" s="447"/>
    </row>
    <row r="62" spans="1:27" x14ac:dyDescent="0.25">
      <c r="A62" s="455" t="s">
        <v>121</v>
      </c>
      <c r="B62" s="456"/>
      <c r="C62" s="457"/>
      <c r="D62" s="455" t="s">
        <v>122</v>
      </c>
      <c r="E62" s="456"/>
      <c r="F62" s="456"/>
      <c r="G62" s="456"/>
      <c r="H62" s="456"/>
      <c r="I62" s="83"/>
      <c r="J62" s="471">
        <f>'BudCom Expense worksheet'!M754+'BudCom Expense worksheet'!M768</f>
        <v>23865</v>
      </c>
      <c r="K62" s="453"/>
      <c r="L62" s="454"/>
      <c r="M62" s="458">
        <f>'BudCom Expense worksheet'!L754+'BudCom Expense worksheet'!L768</f>
        <v>17082.060000000001</v>
      </c>
      <c r="N62" s="459"/>
      <c r="O62" s="65">
        <f>'BudCom Expense worksheet'!Q754+'BudCom Expense worksheet'!Q768</f>
        <v>27804</v>
      </c>
      <c r="P62" s="452">
        <f>'BudCom Expense worksheet'!S754+'BudCom Expense worksheet'!S768</f>
        <v>0</v>
      </c>
      <c r="Q62" s="454"/>
      <c r="R62" s="65">
        <f>'BudCom Expense worksheet'!T754+'BudCom Expense worksheet'!T768</f>
        <v>27803.712500000001</v>
      </c>
      <c r="S62" s="452">
        <f>'BudCom Expense worksheet'!V754+'BudCom Expense worksheet'!V768</f>
        <v>0.2875000000003638</v>
      </c>
      <c r="T62" s="453"/>
      <c r="U62" s="454"/>
    </row>
    <row r="63" spans="1:27" hidden="1" x14ac:dyDescent="0.25">
      <c r="A63" s="463" t="s">
        <v>123</v>
      </c>
      <c r="B63" s="464"/>
      <c r="C63" s="465"/>
      <c r="D63" s="463" t="s">
        <v>124</v>
      </c>
      <c r="E63" s="464"/>
      <c r="F63" s="464"/>
      <c r="G63" s="464"/>
      <c r="H63" s="464"/>
      <c r="I63" s="66"/>
      <c r="J63" s="466">
        <v>0</v>
      </c>
      <c r="K63" s="461"/>
      <c r="L63" s="462"/>
      <c r="M63" s="467">
        <v>0</v>
      </c>
      <c r="N63" s="468"/>
      <c r="O63" s="67">
        <v>0</v>
      </c>
      <c r="P63" s="460">
        <v>0</v>
      </c>
      <c r="Q63" s="462"/>
      <c r="R63" s="67">
        <v>0</v>
      </c>
      <c r="S63" s="460">
        <v>0</v>
      </c>
      <c r="T63" s="461"/>
      <c r="U63" s="462"/>
    </row>
    <row r="64" spans="1:27" hidden="1" x14ac:dyDescent="0.25">
      <c r="A64" s="463" t="s">
        <v>125</v>
      </c>
      <c r="B64" s="464"/>
      <c r="C64" s="465"/>
      <c r="D64" s="463" t="s">
        <v>126</v>
      </c>
      <c r="E64" s="464"/>
      <c r="F64" s="464"/>
      <c r="G64" s="464"/>
      <c r="H64" s="464"/>
      <c r="I64" s="66"/>
      <c r="J64" s="466">
        <v>0</v>
      </c>
      <c r="K64" s="461"/>
      <c r="L64" s="462"/>
      <c r="M64" s="467">
        <v>0</v>
      </c>
      <c r="N64" s="468"/>
      <c r="O64" s="67">
        <v>0</v>
      </c>
      <c r="P64" s="460">
        <v>0</v>
      </c>
      <c r="Q64" s="462"/>
      <c r="R64" s="67">
        <v>0</v>
      </c>
      <c r="S64" s="460">
        <v>0</v>
      </c>
      <c r="T64" s="461"/>
      <c r="U64" s="462"/>
    </row>
    <row r="65" spans="1:27" hidden="1" x14ac:dyDescent="0.25">
      <c r="A65" s="463" t="s">
        <v>127</v>
      </c>
      <c r="B65" s="464"/>
      <c r="C65" s="465"/>
      <c r="D65" s="463" t="s">
        <v>128</v>
      </c>
      <c r="E65" s="464"/>
      <c r="F65" s="464"/>
      <c r="G65" s="464"/>
      <c r="H65" s="464"/>
      <c r="I65" s="66"/>
      <c r="J65" s="466">
        <v>0</v>
      </c>
      <c r="K65" s="461"/>
      <c r="L65" s="462"/>
      <c r="M65" s="467">
        <v>0</v>
      </c>
      <c r="N65" s="468"/>
      <c r="O65" s="67">
        <v>0</v>
      </c>
      <c r="P65" s="460">
        <v>0</v>
      </c>
      <c r="Q65" s="462"/>
      <c r="R65" s="67">
        <v>0</v>
      </c>
      <c r="S65" s="460">
        <v>0</v>
      </c>
      <c r="T65" s="461"/>
      <c r="U65" s="462"/>
    </row>
    <row r="66" spans="1:27" x14ac:dyDescent="0.25">
      <c r="A66" s="469" t="s">
        <v>129</v>
      </c>
      <c r="B66" s="470"/>
      <c r="C66" s="470"/>
      <c r="D66" s="470"/>
      <c r="E66" s="470"/>
      <c r="F66" s="470"/>
      <c r="G66" s="470"/>
      <c r="H66" s="470"/>
      <c r="I66" s="84"/>
      <c r="J66" s="451"/>
      <c r="K66" s="446"/>
      <c r="L66" s="447"/>
      <c r="M66" s="448"/>
      <c r="N66" s="449"/>
      <c r="O66" s="56"/>
      <c r="P66" s="445"/>
      <c r="Q66" s="447"/>
      <c r="R66" s="56"/>
      <c r="S66" s="445"/>
      <c r="T66" s="446"/>
      <c r="U66" s="447"/>
    </row>
    <row r="67" spans="1:27" hidden="1" x14ac:dyDescent="0.25">
      <c r="A67" s="455" t="s">
        <v>130</v>
      </c>
      <c r="B67" s="456"/>
      <c r="C67" s="457"/>
      <c r="D67" s="455" t="s">
        <v>131</v>
      </c>
      <c r="E67" s="456"/>
      <c r="F67" s="456"/>
      <c r="G67" s="456"/>
      <c r="H67" s="456"/>
      <c r="I67" s="83"/>
      <c r="J67" s="471">
        <f>'BudCom Expense worksheet'!M773</f>
        <v>0</v>
      </c>
      <c r="K67" s="453"/>
      <c r="L67" s="454"/>
      <c r="M67" s="458">
        <f>'BudCom Expense worksheet'!L773</f>
        <v>0</v>
      </c>
      <c r="N67" s="459"/>
      <c r="O67" s="65">
        <f>'BudCom Expense worksheet'!Q773</f>
        <v>0</v>
      </c>
      <c r="P67" s="452">
        <f>'BudCom Expense worksheet'!S773</f>
        <v>0</v>
      </c>
      <c r="Q67" s="454"/>
      <c r="R67" s="65">
        <f>'BudCom Expense worksheet'!T773</f>
        <v>0</v>
      </c>
      <c r="S67" s="452">
        <f>'BudCom Expense worksheet'!V773</f>
        <v>0</v>
      </c>
      <c r="T67" s="453"/>
      <c r="U67" s="454"/>
      <c r="Y67" s="30"/>
      <c r="Z67" s="30"/>
      <c r="AA67" s="29"/>
    </row>
    <row r="68" spans="1:27" hidden="1" x14ac:dyDescent="0.25">
      <c r="A68" s="455" t="s">
        <v>132</v>
      </c>
      <c r="B68" s="456"/>
      <c r="C68" s="457"/>
      <c r="D68" s="455" t="s">
        <v>133</v>
      </c>
      <c r="E68" s="456"/>
      <c r="F68" s="456"/>
      <c r="G68" s="456"/>
      <c r="H68" s="456"/>
      <c r="I68" s="83"/>
      <c r="J68" s="471">
        <f>'BudCom Expense worksheet'!M776</f>
        <v>0</v>
      </c>
      <c r="K68" s="453"/>
      <c r="L68" s="454"/>
      <c r="M68" s="458">
        <f>'BudCom Expense worksheet'!L776</f>
        <v>0</v>
      </c>
      <c r="N68" s="459"/>
      <c r="O68" s="65">
        <f>'BudCom Expense worksheet'!Q776</f>
        <v>0</v>
      </c>
      <c r="P68" s="452">
        <f>'BudCom Expense worksheet'!S776</f>
        <v>0</v>
      </c>
      <c r="Q68" s="454"/>
      <c r="R68" s="65">
        <f>'BudCom Expense worksheet'!T776</f>
        <v>0</v>
      </c>
      <c r="S68" s="452">
        <f>'BudCom Expense worksheet'!V776</f>
        <v>0</v>
      </c>
      <c r="T68" s="453"/>
      <c r="U68" s="454"/>
      <c r="Y68" s="30"/>
      <c r="Z68" s="30"/>
      <c r="AA68" s="29"/>
    </row>
    <row r="69" spans="1:27" x14ac:dyDescent="0.25">
      <c r="A69" s="455" t="s">
        <v>134</v>
      </c>
      <c r="B69" s="456"/>
      <c r="C69" s="457"/>
      <c r="D69" s="455" t="s">
        <v>135</v>
      </c>
      <c r="E69" s="456"/>
      <c r="F69" s="456"/>
      <c r="G69" s="456"/>
      <c r="H69" s="456"/>
      <c r="I69" s="83"/>
      <c r="J69" s="471">
        <f>'BudCom Expense worksheet'!M779</f>
        <v>1500</v>
      </c>
      <c r="K69" s="453"/>
      <c r="L69" s="454"/>
      <c r="M69" s="458">
        <f>'BudCom Expense worksheet'!L779</f>
        <v>0</v>
      </c>
      <c r="N69" s="459"/>
      <c r="O69" s="65">
        <f>'BudCom Expense worksheet'!Q779</f>
        <v>1500</v>
      </c>
      <c r="P69" s="452">
        <f>'BudCom Expense worksheet'!S779</f>
        <v>0</v>
      </c>
      <c r="Q69" s="454"/>
      <c r="R69" s="65">
        <f>'BudCom Expense worksheet'!T779</f>
        <v>1500</v>
      </c>
      <c r="S69" s="452">
        <f>'BudCom Expense worksheet'!V779</f>
        <v>0</v>
      </c>
      <c r="T69" s="453"/>
      <c r="U69" s="454"/>
      <c r="Y69" s="30"/>
      <c r="Z69" s="30"/>
      <c r="AA69" s="29"/>
    </row>
    <row r="70" spans="1:27" hidden="1" x14ac:dyDescent="0.25">
      <c r="A70" s="463" t="s">
        <v>136</v>
      </c>
      <c r="B70" s="464"/>
      <c r="C70" s="465"/>
      <c r="D70" s="463" t="s">
        <v>137</v>
      </c>
      <c r="E70" s="464"/>
      <c r="F70" s="464"/>
      <c r="G70" s="464"/>
      <c r="H70" s="464"/>
      <c r="I70" s="66"/>
      <c r="J70" s="466">
        <v>0</v>
      </c>
      <c r="K70" s="461"/>
      <c r="L70" s="462"/>
      <c r="M70" s="467">
        <v>0</v>
      </c>
      <c r="N70" s="468"/>
      <c r="O70" s="67">
        <v>0</v>
      </c>
      <c r="P70" s="460">
        <v>0</v>
      </c>
      <c r="Q70" s="462"/>
      <c r="R70" s="67">
        <v>0</v>
      </c>
      <c r="S70" s="460">
        <v>0</v>
      </c>
      <c r="T70" s="461"/>
      <c r="U70" s="462"/>
      <c r="Y70" s="30"/>
      <c r="Z70" s="30"/>
      <c r="AA70" s="29"/>
    </row>
    <row r="71" spans="1:27" x14ac:dyDescent="0.25">
      <c r="A71" s="469" t="s">
        <v>138</v>
      </c>
      <c r="B71" s="470"/>
      <c r="C71" s="470"/>
      <c r="D71" s="470"/>
      <c r="E71" s="470"/>
      <c r="F71" s="470"/>
      <c r="G71" s="470"/>
      <c r="H71" s="470"/>
      <c r="I71" s="84"/>
      <c r="J71" s="451"/>
      <c r="K71" s="446"/>
      <c r="L71" s="447"/>
      <c r="M71" s="448"/>
      <c r="N71" s="449"/>
      <c r="O71" s="56"/>
      <c r="P71" s="445"/>
      <c r="Q71" s="447"/>
      <c r="R71" s="56"/>
      <c r="S71" s="445"/>
      <c r="T71" s="446"/>
      <c r="U71" s="447"/>
      <c r="X71" s="60"/>
      <c r="Y71" s="30"/>
      <c r="Z71" s="30"/>
      <c r="AA71" s="29"/>
    </row>
    <row r="72" spans="1:27" hidden="1" x14ac:dyDescent="0.25">
      <c r="A72" s="455" t="s">
        <v>139</v>
      </c>
      <c r="B72" s="456"/>
      <c r="C72" s="457"/>
      <c r="D72" s="455" t="s">
        <v>140</v>
      </c>
      <c r="E72" s="456"/>
      <c r="F72" s="456"/>
      <c r="G72" s="456"/>
      <c r="H72" s="456"/>
      <c r="I72" s="83"/>
      <c r="J72" s="471">
        <f>'BudCom Expense worksheet'!M796</f>
        <v>0</v>
      </c>
      <c r="K72" s="453"/>
      <c r="L72" s="454"/>
      <c r="M72" s="458">
        <f>'BudCom Expense worksheet'!L796</f>
        <v>0</v>
      </c>
      <c r="N72" s="459"/>
      <c r="O72" s="65">
        <f>'BudCom Expense worksheet'!Q796</f>
        <v>0</v>
      </c>
      <c r="P72" s="452">
        <f>'BudCom Expense worksheet'!S796</f>
        <v>0</v>
      </c>
      <c r="Q72" s="454"/>
      <c r="R72" s="65">
        <f>'BudCom Expense worksheet'!T796</f>
        <v>0</v>
      </c>
      <c r="S72" s="452">
        <f>'BudCom Expense worksheet'!V796</f>
        <v>0</v>
      </c>
      <c r="T72" s="453"/>
      <c r="U72" s="454"/>
      <c r="X72" s="60"/>
      <c r="Y72" s="30"/>
      <c r="Z72" s="30"/>
      <c r="AA72" s="29"/>
    </row>
    <row r="73" spans="1:27" x14ac:dyDescent="0.25">
      <c r="A73" s="455" t="s">
        <v>141</v>
      </c>
      <c r="B73" s="456"/>
      <c r="C73" s="457"/>
      <c r="D73" s="455" t="s">
        <v>142</v>
      </c>
      <c r="E73" s="456"/>
      <c r="F73" s="456"/>
      <c r="G73" s="456"/>
      <c r="H73" s="456"/>
      <c r="I73" s="83"/>
      <c r="J73" s="471">
        <f>'BudCom Expense worksheet'!M803</f>
        <v>0</v>
      </c>
      <c r="K73" s="453"/>
      <c r="L73" s="454"/>
      <c r="M73" s="458">
        <f>'BudCom Expense worksheet'!L803</f>
        <v>0</v>
      </c>
      <c r="N73" s="459"/>
      <c r="O73" s="65">
        <f>'BudCom Expense worksheet'!Q803</f>
        <v>0</v>
      </c>
      <c r="P73" s="452">
        <f>'BudCom Expense worksheet'!S803</f>
        <v>0</v>
      </c>
      <c r="Q73" s="454"/>
      <c r="R73" s="65">
        <f>'BudCom Expense worksheet'!T803</f>
        <v>0</v>
      </c>
      <c r="S73" s="452">
        <f>'BudCom Expense worksheet'!V803</f>
        <v>0</v>
      </c>
      <c r="T73" s="453"/>
      <c r="U73" s="454"/>
      <c r="X73" s="60"/>
      <c r="Y73" s="30"/>
      <c r="Z73" s="30"/>
      <c r="AA73" s="29"/>
    </row>
    <row r="74" spans="1:27" hidden="1" x14ac:dyDescent="0.25">
      <c r="A74" s="455" t="s">
        <v>143</v>
      </c>
      <c r="B74" s="456"/>
      <c r="C74" s="457"/>
      <c r="D74" s="455" t="s">
        <v>144</v>
      </c>
      <c r="E74" s="456"/>
      <c r="F74" s="456"/>
      <c r="G74" s="456"/>
      <c r="H74" s="456"/>
      <c r="I74" s="83"/>
      <c r="J74" s="471">
        <f>'BudCom Expense worksheet'!M812</f>
        <v>0</v>
      </c>
      <c r="K74" s="453"/>
      <c r="L74" s="454"/>
      <c r="M74" s="458">
        <f>'BudCom Expense worksheet'!L812</f>
        <v>0</v>
      </c>
      <c r="N74" s="459"/>
      <c r="O74" s="65">
        <f>'BudCom Expense worksheet'!Q812</f>
        <v>0</v>
      </c>
      <c r="P74" s="452">
        <f>'BudCom Expense worksheet'!S812</f>
        <v>0</v>
      </c>
      <c r="Q74" s="454"/>
      <c r="R74" s="65">
        <f>'BudCom Expense worksheet'!T812</f>
        <v>0</v>
      </c>
      <c r="S74" s="452">
        <f>'BudCom Expense worksheet'!V812</f>
        <v>0</v>
      </c>
      <c r="T74" s="453"/>
      <c r="U74" s="454"/>
      <c r="X74" s="60"/>
      <c r="Y74" s="30"/>
      <c r="Z74" s="30"/>
      <c r="AA74" s="29"/>
    </row>
    <row r="75" spans="1:27" hidden="1" x14ac:dyDescent="0.25">
      <c r="A75" s="455" t="s">
        <v>145</v>
      </c>
      <c r="B75" s="456"/>
      <c r="C75" s="457"/>
      <c r="D75" s="455" t="s">
        <v>146</v>
      </c>
      <c r="E75" s="456"/>
      <c r="F75" s="456"/>
      <c r="G75" s="456"/>
      <c r="H75" s="456"/>
      <c r="I75" s="83"/>
      <c r="J75" s="471">
        <f>'BudCom Expense worksheet'!M819</f>
        <v>0</v>
      </c>
      <c r="K75" s="453"/>
      <c r="L75" s="454"/>
      <c r="M75" s="458">
        <f>'BudCom Expense worksheet'!L819</f>
        <v>0</v>
      </c>
      <c r="N75" s="459"/>
      <c r="O75" s="65">
        <f>'BudCom Expense worksheet'!Q819</f>
        <v>0</v>
      </c>
      <c r="P75" s="452">
        <f>'BudCom Expense worksheet'!S819</f>
        <v>0</v>
      </c>
      <c r="Q75" s="454"/>
      <c r="R75" s="65">
        <f>'BudCom Expense worksheet'!T819</f>
        <v>0</v>
      </c>
      <c r="S75" s="452">
        <f>'BudCom Expense worksheet'!V819</f>
        <v>0</v>
      </c>
      <c r="T75" s="453"/>
      <c r="U75" s="454"/>
      <c r="X75" s="60"/>
      <c r="Y75" s="30"/>
      <c r="Z75" s="30"/>
      <c r="AA75" s="29"/>
    </row>
    <row r="76" spans="1:27" x14ac:dyDescent="0.25">
      <c r="A76" s="469" t="s">
        <v>147</v>
      </c>
      <c r="B76" s="470"/>
      <c r="C76" s="470"/>
      <c r="D76" s="470"/>
      <c r="E76" s="470"/>
      <c r="F76" s="470"/>
      <c r="G76" s="470"/>
      <c r="H76" s="470"/>
      <c r="I76" s="84"/>
      <c r="J76" s="451"/>
      <c r="K76" s="446"/>
      <c r="L76" s="447"/>
      <c r="M76" s="448"/>
      <c r="N76" s="449"/>
      <c r="O76" s="56"/>
      <c r="P76" s="445"/>
      <c r="Q76" s="447"/>
      <c r="R76" s="56"/>
      <c r="S76" s="445"/>
      <c r="T76" s="446"/>
      <c r="U76" s="447"/>
      <c r="X76" s="60"/>
      <c r="Y76" s="30"/>
      <c r="Z76" s="30"/>
      <c r="AA76" s="29"/>
    </row>
    <row r="77" spans="1:27" s="60" customFormat="1" ht="14.45" customHeight="1" x14ac:dyDescent="0.25">
      <c r="A77" s="492">
        <v>4911</v>
      </c>
      <c r="B77" s="493"/>
      <c r="C77" s="494"/>
      <c r="D77" s="455" t="s">
        <v>1151</v>
      </c>
      <c r="E77" s="456"/>
      <c r="F77" s="456"/>
      <c r="G77" s="456"/>
      <c r="H77" s="456"/>
      <c r="I77" s="83"/>
      <c r="J77" s="471">
        <f>'BudCom Expense worksheet'!M833</f>
        <v>52.8</v>
      </c>
      <c r="K77" s="453"/>
      <c r="L77" s="454"/>
      <c r="M77" s="458">
        <f>'BudCom Expense worksheet'!L833</f>
        <v>0</v>
      </c>
      <c r="N77" s="459"/>
      <c r="O77" s="65">
        <f>'BudCom Expense worksheet'!Q833</f>
        <v>100</v>
      </c>
      <c r="P77" s="452">
        <f>'BudCom Expense worksheet'!S833</f>
        <v>0</v>
      </c>
      <c r="Q77" s="454"/>
      <c r="R77" s="65">
        <f>'BudCom Expense worksheet'!T833</f>
        <v>100</v>
      </c>
      <c r="S77" s="452">
        <f>'BudCom Expense worksheet'!V833</f>
        <v>0</v>
      </c>
      <c r="T77" s="453"/>
      <c r="U77" s="454"/>
      <c r="Y77" s="30"/>
      <c r="Z77" s="30"/>
      <c r="AA77" s="29"/>
    </row>
    <row r="78" spans="1:27" hidden="1" x14ac:dyDescent="0.25">
      <c r="A78" s="455" t="s">
        <v>148</v>
      </c>
      <c r="B78" s="456"/>
      <c r="C78" s="457"/>
      <c r="D78" s="455" t="s">
        <v>149</v>
      </c>
      <c r="E78" s="456"/>
      <c r="F78" s="456"/>
      <c r="G78" s="456"/>
      <c r="H78" s="456"/>
      <c r="I78" s="83"/>
      <c r="J78" s="471">
        <f>'BudCom Expense worksheet'!M839</f>
        <v>0</v>
      </c>
      <c r="K78" s="453"/>
      <c r="L78" s="454"/>
      <c r="M78" s="458">
        <f>'BudCom Expense worksheet'!L839</f>
        <v>0</v>
      </c>
      <c r="N78" s="459"/>
      <c r="O78" s="65">
        <f>'BudCom Expense worksheet'!Q839</f>
        <v>0</v>
      </c>
      <c r="P78" s="452">
        <f>'BudCom Expense worksheet'!S839</f>
        <v>0</v>
      </c>
      <c r="Q78" s="454"/>
      <c r="R78" s="65">
        <f>'BudCom Expense worksheet'!T839</f>
        <v>0</v>
      </c>
      <c r="S78" s="452">
        <f>'BudCom Expense worksheet'!V839</f>
        <v>0</v>
      </c>
      <c r="T78" s="453"/>
      <c r="U78" s="454"/>
      <c r="X78" s="60"/>
      <c r="Y78" s="30"/>
      <c r="Z78" s="30"/>
      <c r="AA78" s="29"/>
    </row>
    <row r="79" spans="1:27" x14ac:dyDescent="0.25">
      <c r="A79" s="455" t="s">
        <v>150</v>
      </c>
      <c r="B79" s="456"/>
      <c r="C79" s="457"/>
      <c r="D79" s="455" t="s">
        <v>151</v>
      </c>
      <c r="E79" s="456"/>
      <c r="F79" s="456"/>
      <c r="G79" s="456"/>
      <c r="H79" s="456"/>
      <c r="I79" s="83"/>
      <c r="J79" s="471">
        <f>'BudCom Expense worksheet'!M853</f>
        <v>20000</v>
      </c>
      <c r="K79" s="453"/>
      <c r="L79" s="454"/>
      <c r="M79" s="458">
        <f>'BudCom Expense worksheet'!L853</f>
        <v>0</v>
      </c>
      <c r="N79" s="459"/>
      <c r="O79" s="65">
        <f>'BudCom Expense worksheet'!Q853</f>
        <v>20000</v>
      </c>
      <c r="P79" s="452">
        <f>'BudCom Expense worksheet'!S853</f>
        <v>0</v>
      </c>
      <c r="Q79" s="454"/>
      <c r="R79" s="65">
        <f>'BudCom Expense worksheet'!T853</f>
        <v>20000</v>
      </c>
      <c r="S79" s="452">
        <f>'BudCom Expense worksheet'!V853</f>
        <v>0</v>
      </c>
      <c r="T79" s="453"/>
      <c r="U79" s="454"/>
    </row>
    <row r="80" spans="1:27" s="60" customFormat="1" hidden="1" x14ac:dyDescent="0.25">
      <c r="A80" s="487">
        <v>4914</v>
      </c>
      <c r="B80" s="488"/>
      <c r="C80" s="489"/>
      <c r="D80" s="490" t="s">
        <v>1150</v>
      </c>
      <c r="E80" s="491"/>
      <c r="F80" s="491"/>
      <c r="G80" s="491"/>
      <c r="H80" s="491"/>
      <c r="I80" s="83"/>
      <c r="J80" s="471">
        <f>'BudCom Expense worksheet'!M859</f>
        <v>0</v>
      </c>
      <c r="K80" s="453"/>
      <c r="L80" s="454"/>
      <c r="M80" s="458">
        <f>'BudCom Expense worksheet'!L859</f>
        <v>0</v>
      </c>
      <c r="N80" s="459"/>
      <c r="O80" s="65">
        <f>'BudCom Expense worksheet'!Q859</f>
        <v>0</v>
      </c>
      <c r="P80" s="452">
        <f>'BudCom Expense worksheet'!S859</f>
        <v>0</v>
      </c>
      <c r="Q80" s="454"/>
      <c r="R80" s="65">
        <f>'BudCom Expense worksheet'!T859</f>
        <v>0</v>
      </c>
      <c r="S80" s="452">
        <f>'BudCom Expense worksheet'!V859</f>
        <v>0</v>
      </c>
      <c r="T80" s="453"/>
      <c r="U80" s="454"/>
    </row>
    <row r="81" spans="1:21" hidden="1" x14ac:dyDescent="0.25">
      <c r="A81" s="463" t="s">
        <v>152</v>
      </c>
      <c r="B81" s="464"/>
      <c r="C81" s="465"/>
      <c r="D81" s="463" t="s">
        <v>153</v>
      </c>
      <c r="E81" s="464"/>
      <c r="F81" s="464"/>
      <c r="G81" s="464"/>
      <c r="H81" s="464"/>
      <c r="I81" s="66"/>
      <c r="J81" s="466">
        <v>0</v>
      </c>
      <c r="K81" s="461"/>
      <c r="L81" s="462"/>
      <c r="M81" s="467">
        <v>0</v>
      </c>
      <c r="N81" s="468"/>
      <c r="O81" s="67">
        <v>0</v>
      </c>
      <c r="P81" s="460">
        <v>0</v>
      </c>
      <c r="Q81" s="462"/>
      <c r="R81" s="67">
        <v>0</v>
      </c>
      <c r="S81" s="460">
        <v>0</v>
      </c>
      <c r="T81" s="461"/>
      <c r="U81" s="462"/>
    </row>
    <row r="82" spans="1:21" hidden="1" x14ac:dyDescent="0.25">
      <c r="A82" s="463" t="s">
        <v>154</v>
      </c>
      <c r="B82" s="464"/>
      <c r="C82" s="465"/>
      <c r="D82" s="463" t="s">
        <v>155</v>
      </c>
      <c r="E82" s="464"/>
      <c r="F82" s="464"/>
      <c r="G82" s="464"/>
      <c r="H82" s="464"/>
      <c r="I82" s="66"/>
      <c r="J82" s="466">
        <v>0</v>
      </c>
      <c r="K82" s="461"/>
      <c r="L82" s="462"/>
      <c r="M82" s="467">
        <v>0</v>
      </c>
      <c r="N82" s="468"/>
      <c r="O82" s="67">
        <v>0</v>
      </c>
      <c r="P82" s="460">
        <v>0</v>
      </c>
      <c r="Q82" s="462"/>
      <c r="R82" s="67">
        <v>0</v>
      </c>
      <c r="S82" s="460">
        <v>0</v>
      </c>
      <c r="T82" s="461"/>
      <c r="U82" s="462"/>
    </row>
    <row r="83" spans="1:21" hidden="1" x14ac:dyDescent="0.25">
      <c r="A83" s="463" t="s">
        <v>156</v>
      </c>
      <c r="B83" s="464"/>
      <c r="C83" s="465"/>
      <c r="D83" s="463" t="s">
        <v>157</v>
      </c>
      <c r="E83" s="464"/>
      <c r="F83" s="464"/>
      <c r="G83" s="464"/>
      <c r="H83" s="464"/>
      <c r="I83" s="66"/>
      <c r="J83" s="466">
        <v>0</v>
      </c>
      <c r="K83" s="461"/>
      <c r="L83" s="462"/>
      <c r="M83" s="467">
        <v>0</v>
      </c>
      <c r="N83" s="468"/>
      <c r="O83" s="67">
        <v>0</v>
      </c>
      <c r="P83" s="460">
        <v>0</v>
      </c>
      <c r="Q83" s="462"/>
      <c r="R83" s="67">
        <v>0</v>
      </c>
      <c r="S83" s="460">
        <v>0</v>
      </c>
      <c r="T83" s="461"/>
      <c r="U83" s="462"/>
    </row>
    <row r="84" spans="1:21" hidden="1" x14ac:dyDescent="0.25">
      <c r="A84" s="463" t="s">
        <v>158</v>
      </c>
      <c r="B84" s="464"/>
      <c r="C84" s="465"/>
      <c r="D84" s="463" t="s">
        <v>159</v>
      </c>
      <c r="E84" s="464"/>
      <c r="F84" s="464"/>
      <c r="G84" s="464"/>
      <c r="H84" s="464"/>
      <c r="I84" s="66"/>
      <c r="J84" s="466">
        <v>0</v>
      </c>
      <c r="K84" s="461"/>
      <c r="L84" s="462"/>
      <c r="M84" s="467">
        <v>0</v>
      </c>
      <c r="N84" s="468"/>
      <c r="O84" s="67">
        <v>0</v>
      </c>
      <c r="P84" s="460">
        <v>0</v>
      </c>
      <c r="Q84" s="462"/>
      <c r="R84" s="67">
        <v>0</v>
      </c>
      <c r="S84" s="460">
        <v>0</v>
      </c>
      <c r="T84" s="461"/>
      <c r="U84" s="462"/>
    </row>
    <row r="85" spans="1:21" s="60" customFormat="1" x14ac:dyDescent="0.25">
      <c r="A85" s="492">
        <v>4915</v>
      </c>
      <c r="B85" s="493"/>
      <c r="C85" s="494"/>
      <c r="D85" s="455" t="s">
        <v>171</v>
      </c>
      <c r="E85" s="456"/>
      <c r="F85" s="456"/>
      <c r="G85" s="456"/>
      <c r="H85" s="456"/>
      <c r="I85" s="83"/>
      <c r="J85" s="471">
        <f>'BudCom Expense worksheet'!M877</f>
        <v>116000</v>
      </c>
      <c r="K85" s="453"/>
      <c r="L85" s="454"/>
      <c r="M85" s="458">
        <f>'BudCom Expense worksheet'!L877</f>
        <v>0</v>
      </c>
      <c r="N85" s="459"/>
      <c r="O85" s="65">
        <f>'BudCom Expense worksheet'!Q877</f>
        <v>120000</v>
      </c>
      <c r="P85" s="452">
        <f>'BudCom Expense worksheet'!S877</f>
        <v>0</v>
      </c>
      <c r="Q85" s="454"/>
      <c r="R85" s="65">
        <f>'BudCom Expense worksheet'!T877</f>
        <v>120000</v>
      </c>
      <c r="S85" s="452">
        <f>'BudCom Expense worksheet'!V877</f>
        <v>0</v>
      </c>
      <c r="T85" s="453"/>
      <c r="U85" s="454"/>
    </row>
    <row r="86" spans="1:21" s="60" customFormat="1" x14ac:dyDescent="0.25">
      <c r="A86" s="492">
        <v>4916</v>
      </c>
      <c r="B86" s="493"/>
      <c r="C86" s="494"/>
      <c r="D86" s="455" t="s">
        <v>1152</v>
      </c>
      <c r="E86" s="456"/>
      <c r="F86" s="456"/>
      <c r="G86" s="456"/>
      <c r="H86" s="456"/>
      <c r="I86" s="83"/>
      <c r="J86" s="471">
        <f>'BudCom Expense worksheet'!M890</f>
        <v>11400</v>
      </c>
      <c r="K86" s="453"/>
      <c r="L86" s="454"/>
      <c r="M86" s="458">
        <f>'BudCom Expense worksheet'!L890</f>
        <v>0</v>
      </c>
      <c r="N86" s="459"/>
      <c r="O86" s="65">
        <f>'BudCom Expense worksheet'!Q890</f>
        <v>11000</v>
      </c>
      <c r="P86" s="452">
        <f>'BudCom Expense worksheet'!S890</f>
        <v>0</v>
      </c>
      <c r="Q86" s="454"/>
      <c r="R86" s="65">
        <f>'BudCom Expense worksheet'!T890</f>
        <v>11000</v>
      </c>
      <c r="S86" s="452">
        <f>'BudCom Expense worksheet'!V890</f>
        <v>0</v>
      </c>
      <c r="T86" s="453"/>
      <c r="U86" s="454"/>
    </row>
    <row r="87" spans="1:21" s="60" customFormat="1" hidden="1" x14ac:dyDescent="0.25">
      <c r="A87" s="492">
        <v>4917</v>
      </c>
      <c r="B87" s="493"/>
      <c r="C87" s="494"/>
      <c r="D87" s="455" t="s">
        <v>169</v>
      </c>
      <c r="E87" s="456"/>
      <c r="F87" s="456"/>
      <c r="G87" s="456"/>
      <c r="H87" s="457"/>
      <c r="I87" s="34"/>
      <c r="J87" s="452">
        <f>'BudCom Expense worksheet'!M896</f>
        <v>0</v>
      </c>
      <c r="K87" s="453"/>
      <c r="L87" s="454"/>
      <c r="M87" s="458">
        <f>'BudCom Expense worksheet'!L896</f>
        <v>0</v>
      </c>
      <c r="N87" s="459"/>
      <c r="O87" s="65">
        <f>'BudCom Expense worksheet'!Q896</f>
        <v>0</v>
      </c>
      <c r="P87" s="452">
        <f>'BudCom Expense worksheet'!S896</f>
        <v>0</v>
      </c>
      <c r="Q87" s="454"/>
      <c r="R87" s="65">
        <f>'BudCom Expense worksheet'!T896</f>
        <v>0</v>
      </c>
      <c r="S87" s="452">
        <f>'BudCom Expense worksheet'!V896</f>
        <v>0</v>
      </c>
      <c r="T87" s="453"/>
      <c r="U87" s="454"/>
    </row>
    <row r="88" spans="1:21" hidden="1" x14ac:dyDescent="0.25">
      <c r="A88" s="455" t="s">
        <v>160</v>
      </c>
      <c r="B88" s="456"/>
      <c r="C88" s="457"/>
      <c r="D88" s="455" t="s">
        <v>161</v>
      </c>
      <c r="E88" s="456"/>
      <c r="F88" s="456"/>
      <c r="G88" s="456"/>
      <c r="H88" s="457"/>
      <c r="I88" s="34"/>
      <c r="J88" s="452">
        <f>'BudCom Expense worksheet'!M902</f>
        <v>0</v>
      </c>
      <c r="K88" s="453"/>
      <c r="L88" s="454"/>
      <c r="M88" s="458">
        <f>'BudCom Expense worksheet'!L902</f>
        <v>0</v>
      </c>
      <c r="N88" s="459"/>
      <c r="O88" s="65">
        <f>'BudCom Expense worksheet'!Q902</f>
        <v>0</v>
      </c>
      <c r="P88" s="452">
        <f>'BudCom Expense worksheet'!S902</f>
        <v>0</v>
      </c>
      <c r="Q88" s="454"/>
      <c r="R88" s="65">
        <f>'BudCom Expense worksheet'!T902</f>
        <v>0</v>
      </c>
      <c r="S88" s="452">
        <f>'BudCom Expense worksheet'!V902</f>
        <v>0</v>
      </c>
      <c r="T88" s="453"/>
      <c r="U88" s="454"/>
    </row>
    <row r="89" spans="1:21" hidden="1" x14ac:dyDescent="0.25">
      <c r="A89" s="455" t="s">
        <v>162</v>
      </c>
      <c r="B89" s="456"/>
      <c r="C89" s="457"/>
      <c r="D89" s="455" t="s">
        <v>163</v>
      </c>
      <c r="E89" s="456"/>
      <c r="F89" s="456"/>
      <c r="G89" s="456"/>
      <c r="H89" s="457"/>
      <c r="I89" s="34"/>
      <c r="J89" s="452">
        <f>'BudCom Expense worksheet'!M908</f>
        <v>0</v>
      </c>
      <c r="K89" s="453"/>
      <c r="L89" s="454"/>
      <c r="M89" s="458">
        <f>'BudCom Expense worksheet'!L908</f>
        <v>0</v>
      </c>
      <c r="N89" s="459"/>
      <c r="O89" s="65">
        <f>'BudCom Expense worksheet'!Q908</f>
        <v>0</v>
      </c>
      <c r="P89" s="452">
        <f>'BudCom Expense worksheet'!S908</f>
        <v>0</v>
      </c>
      <c r="Q89" s="454"/>
      <c r="R89" s="65">
        <f>'BudCom Expense worksheet'!T908</f>
        <v>0</v>
      </c>
      <c r="S89" s="452">
        <f>'BudCom Expense worksheet'!V908</f>
        <v>0</v>
      </c>
      <c r="T89" s="453"/>
      <c r="U89" s="454"/>
    </row>
    <row r="90" spans="1:21" x14ac:dyDescent="0.25">
      <c r="A90" s="442" t="s">
        <v>164</v>
      </c>
      <c r="B90" s="443"/>
      <c r="C90" s="443"/>
      <c r="D90" s="443"/>
      <c r="E90" s="443"/>
      <c r="F90" s="443"/>
      <c r="G90" s="443"/>
      <c r="H90" s="444"/>
      <c r="I90" s="85"/>
      <c r="J90" s="445">
        <f>SUM(J5:L89)</f>
        <v>3995219.8</v>
      </c>
      <c r="K90" s="446"/>
      <c r="L90" s="447"/>
      <c r="M90" s="448">
        <f>SUM(M5:N89)</f>
        <v>3474452.4899999998</v>
      </c>
      <c r="N90" s="449"/>
      <c r="O90" s="79">
        <f>SUM(O5:O89)</f>
        <v>4345413.9945</v>
      </c>
      <c r="P90" s="450">
        <f>SUM(P5:Q89)</f>
        <v>29616.875</v>
      </c>
      <c r="Q90" s="451"/>
      <c r="R90" s="79">
        <f>SUM(R5:R89)</f>
        <v>4364782.6710999999</v>
      </c>
      <c r="S90" s="445">
        <f>SUM(S5:U89)</f>
        <v>-19368.087599999919</v>
      </c>
      <c r="T90" s="446"/>
      <c r="U90" s="447"/>
    </row>
  </sheetData>
  <mergeCells count="513">
    <mergeCell ref="A87:C87"/>
    <mergeCell ref="D87:H87"/>
    <mergeCell ref="J87:L87"/>
    <mergeCell ref="M87:N87"/>
    <mergeCell ref="P87:Q87"/>
    <mergeCell ref="S87:U87"/>
    <mergeCell ref="A85:C85"/>
    <mergeCell ref="D85:H85"/>
    <mergeCell ref="J85:L85"/>
    <mergeCell ref="M85:N85"/>
    <mergeCell ref="P85:Q85"/>
    <mergeCell ref="S85:U85"/>
    <mergeCell ref="A86:C86"/>
    <mergeCell ref="D86:H86"/>
    <mergeCell ref="J86:L86"/>
    <mergeCell ref="M86:N86"/>
    <mergeCell ref="P86:Q86"/>
    <mergeCell ref="S86:U86"/>
    <mergeCell ref="A80:C80"/>
    <mergeCell ref="D80:H80"/>
    <mergeCell ref="J80:L80"/>
    <mergeCell ref="M80:N80"/>
    <mergeCell ref="P80:Q80"/>
    <mergeCell ref="S80:U80"/>
    <mergeCell ref="A77:C77"/>
    <mergeCell ref="D77:H77"/>
    <mergeCell ref="J77:L77"/>
    <mergeCell ref="M77:N77"/>
    <mergeCell ref="P77:Q77"/>
    <mergeCell ref="S77:U77"/>
    <mergeCell ref="S78:U78"/>
    <mergeCell ref="A79:C79"/>
    <mergeCell ref="D79:H79"/>
    <mergeCell ref="J79:L79"/>
    <mergeCell ref="M79:N79"/>
    <mergeCell ref="P79:Q79"/>
    <mergeCell ref="S79:U79"/>
    <mergeCell ref="A78:C78"/>
    <mergeCell ref="D78:H78"/>
    <mergeCell ref="J78:L78"/>
    <mergeCell ref="M78:N78"/>
    <mergeCell ref="P78:Q78"/>
    <mergeCell ref="A4:H4"/>
    <mergeCell ref="J4:L4"/>
    <mergeCell ref="M4:N4"/>
    <mergeCell ref="P4:Q4"/>
    <mergeCell ref="S4:U4"/>
    <mergeCell ref="A1:U1"/>
    <mergeCell ref="A3:C3"/>
    <mergeCell ref="D3:H3"/>
    <mergeCell ref="J3:L3"/>
    <mergeCell ref="M3:N3"/>
    <mergeCell ref="P3:Q3"/>
    <mergeCell ref="S3:U3"/>
    <mergeCell ref="S5:U5"/>
    <mergeCell ref="A6:C6"/>
    <mergeCell ref="D6:H6"/>
    <mergeCell ref="J6:L6"/>
    <mergeCell ref="M6:N6"/>
    <mergeCell ref="P6:Q6"/>
    <mergeCell ref="S6:U6"/>
    <mergeCell ref="A5:C5"/>
    <mergeCell ref="D5:H5"/>
    <mergeCell ref="J5:L5"/>
    <mergeCell ref="M5:N5"/>
    <mergeCell ref="P5:Q5"/>
    <mergeCell ref="S7:U7"/>
    <mergeCell ref="A8:C8"/>
    <mergeCell ref="D8:H8"/>
    <mergeCell ref="J8:L8"/>
    <mergeCell ref="M8:N8"/>
    <mergeCell ref="P8:Q8"/>
    <mergeCell ref="S8:U8"/>
    <mergeCell ref="A7:C7"/>
    <mergeCell ref="D7:H7"/>
    <mergeCell ref="J7:L7"/>
    <mergeCell ref="M7:N7"/>
    <mergeCell ref="P7:Q7"/>
    <mergeCell ref="S9:U9"/>
    <mergeCell ref="A10:C10"/>
    <mergeCell ref="D10:H10"/>
    <mergeCell ref="J10:L10"/>
    <mergeCell ref="M10:N10"/>
    <mergeCell ref="P10:Q10"/>
    <mergeCell ref="S10:U10"/>
    <mergeCell ref="A9:C9"/>
    <mergeCell ref="D9:H9"/>
    <mergeCell ref="J9:L9"/>
    <mergeCell ref="M9:N9"/>
    <mergeCell ref="P9:Q9"/>
    <mergeCell ref="S11:U11"/>
    <mergeCell ref="A12:C12"/>
    <mergeCell ref="D12:H12"/>
    <mergeCell ref="J12:L12"/>
    <mergeCell ref="M12:N12"/>
    <mergeCell ref="P12:Q12"/>
    <mergeCell ref="S12:U12"/>
    <mergeCell ref="A11:C11"/>
    <mergeCell ref="D11:H11"/>
    <mergeCell ref="J11:L11"/>
    <mergeCell ref="M11:N11"/>
    <mergeCell ref="P11:Q11"/>
    <mergeCell ref="S13:U13"/>
    <mergeCell ref="A14:C14"/>
    <mergeCell ref="D14:H14"/>
    <mergeCell ref="J14:L14"/>
    <mergeCell ref="M14:N14"/>
    <mergeCell ref="P14:Q14"/>
    <mergeCell ref="S14:U14"/>
    <mergeCell ref="A13:C13"/>
    <mergeCell ref="D13:H13"/>
    <mergeCell ref="J13:L13"/>
    <mergeCell ref="M13:N13"/>
    <mergeCell ref="P13:Q13"/>
    <mergeCell ref="S15:U15"/>
    <mergeCell ref="A16:C16"/>
    <mergeCell ref="D16:H16"/>
    <mergeCell ref="J16:L16"/>
    <mergeCell ref="M16:N16"/>
    <mergeCell ref="P16:Q16"/>
    <mergeCell ref="S16:U16"/>
    <mergeCell ref="A15:C15"/>
    <mergeCell ref="D15:H15"/>
    <mergeCell ref="J15:L15"/>
    <mergeCell ref="M15:N15"/>
    <mergeCell ref="P15:Q15"/>
    <mergeCell ref="S17:U17"/>
    <mergeCell ref="A18:H18"/>
    <mergeCell ref="M18:N18"/>
    <mergeCell ref="P18:Q18"/>
    <mergeCell ref="S18:U18"/>
    <mergeCell ref="A17:C17"/>
    <mergeCell ref="D17:H17"/>
    <mergeCell ref="J17:L17"/>
    <mergeCell ref="M17:N17"/>
    <mergeCell ref="P17:Q17"/>
    <mergeCell ref="S19:U19"/>
    <mergeCell ref="A20:C20"/>
    <mergeCell ref="D20:H20"/>
    <mergeCell ref="J20:L20"/>
    <mergeCell ref="M20:N20"/>
    <mergeCell ref="P20:Q20"/>
    <mergeCell ref="S20:U20"/>
    <mergeCell ref="A19:C19"/>
    <mergeCell ref="D19:H19"/>
    <mergeCell ref="J19:L19"/>
    <mergeCell ref="M19:N19"/>
    <mergeCell ref="P19:Q19"/>
    <mergeCell ref="S21:U21"/>
    <mergeCell ref="A22:C22"/>
    <mergeCell ref="D22:H22"/>
    <mergeCell ref="J22:L22"/>
    <mergeCell ref="M22:N22"/>
    <mergeCell ref="P22:Q22"/>
    <mergeCell ref="S22:U22"/>
    <mergeCell ref="A21:C21"/>
    <mergeCell ref="D21:H21"/>
    <mergeCell ref="J21:L21"/>
    <mergeCell ref="M21:N21"/>
    <mergeCell ref="P21:Q21"/>
    <mergeCell ref="A25:H25"/>
    <mergeCell ref="J25:L25"/>
    <mergeCell ref="M25:N25"/>
    <mergeCell ref="P25:Q25"/>
    <mergeCell ref="S25:U25"/>
    <mergeCell ref="S23:U23"/>
    <mergeCell ref="A24:C24"/>
    <mergeCell ref="D24:H24"/>
    <mergeCell ref="J24:L24"/>
    <mergeCell ref="M24:N24"/>
    <mergeCell ref="P24:Q24"/>
    <mergeCell ref="S24:U24"/>
    <mergeCell ref="A23:C23"/>
    <mergeCell ref="D23:H23"/>
    <mergeCell ref="J23:L23"/>
    <mergeCell ref="M23:N23"/>
    <mergeCell ref="P23:Q23"/>
    <mergeCell ref="S26:U26"/>
    <mergeCell ref="A27:H27"/>
    <mergeCell ref="J27:L27"/>
    <mergeCell ref="M27:N27"/>
    <mergeCell ref="P27:Q27"/>
    <mergeCell ref="S27:U27"/>
    <mergeCell ref="A26:C26"/>
    <mergeCell ref="D26:H26"/>
    <mergeCell ref="J26:L26"/>
    <mergeCell ref="M26:N26"/>
    <mergeCell ref="P26:Q26"/>
    <mergeCell ref="S28:U28"/>
    <mergeCell ref="A29:C29"/>
    <mergeCell ref="D29:H29"/>
    <mergeCell ref="J29:L29"/>
    <mergeCell ref="M29:N29"/>
    <mergeCell ref="P29:Q29"/>
    <mergeCell ref="S29:U29"/>
    <mergeCell ref="A28:C28"/>
    <mergeCell ref="D28:H28"/>
    <mergeCell ref="J28:L28"/>
    <mergeCell ref="M28:N28"/>
    <mergeCell ref="P28:Q28"/>
    <mergeCell ref="S30:U30"/>
    <mergeCell ref="A31:C31"/>
    <mergeCell ref="D31:H31"/>
    <mergeCell ref="J31:L31"/>
    <mergeCell ref="M31:N31"/>
    <mergeCell ref="P31:Q31"/>
    <mergeCell ref="S31:U31"/>
    <mergeCell ref="A30:C30"/>
    <mergeCell ref="D30:H30"/>
    <mergeCell ref="J30:L30"/>
    <mergeCell ref="M30:N30"/>
    <mergeCell ref="P30:Q30"/>
    <mergeCell ref="S32:U32"/>
    <mergeCell ref="A33:H33"/>
    <mergeCell ref="J33:L33"/>
    <mergeCell ref="M33:N33"/>
    <mergeCell ref="P33:Q33"/>
    <mergeCell ref="S33:U33"/>
    <mergeCell ref="A32:C32"/>
    <mergeCell ref="D32:H32"/>
    <mergeCell ref="J32:L32"/>
    <mergeCell ref="M32:N32"/>
    <mergeCell ref="P32:Q32"/>
    <mergeCell ref="S34:U34"/>
    <mergeCell ref="A35:C35"/>
    <mergeCell ref="D35:H35"/>
    <mergeCell ref="J35:L35"/>
    <mergeCell ref="M35:N35"/>
    <mergeCell ref="P35:Q35"/>
    <mergeCell ref="S35:U35"/>
    <mergeCell ref="A34:C34"/>
    <mergeCell ref="D34:H34"/>
    <mergeCell ref="J34:L34"/>
    <mergeCell ref="M34:N34"/>
    <mergeCell ref="P34:Q34"/>
    <mergeCell ref="S36:U36"/>
    <mergeCell ref="A37:C37"/>
    <mergeCell ref="D37:H37"/>
    <mergeCell ref="J37:L37"/>
    <mergeCell ref="M37:N37"/>
    <mergeCell ref="P37:Q37"/>
    <mergeCell ref="S37:U37"/>
    <mergeCell ref="A36:C36"/>
    <mergeCell ref="D36:H36"/>
    <mergeCell ref="J36:L36"/>
    <mergeCell ref="M36:N36"/>
    <mergeCell ref="P36:Q36"/>
    <mergeCell ref="S38:U38"/>
    <mergeCell ref="A39:H39"/>
    <mergeCell ref="J39:L39"/>
    <mergeCell ref="M39:N39"/>
    <mergeCell ref="P39:Q39"/>
    <mergeCell ref="S39:U39"/>
    <mergeCell ref="A38:C38"/>
    <mergeCell ref="D38:H38"/>
    <mergeCell ref="J38:L38"/>
    <mergeCell ref="M38:N38"/>
    <mergeCell ref="P38:Q38"/>
    <mergeCell ref="S40:U40"/>
    <mergeCell ref="A41:C41"/>
    <mergeCell ref="D41:H41"/>
    <mergeCell ref="J41:L41"/>
    <mergeCell ref="M41:N41"/>
    <mergeCell ref="P41:Q41"/>
    <mergeCell ref="S41:U41"/>
    <mergeCell ref="A40:C40"/>
    <mergeCell ref="D40:H40"/>
    <mergeCell ref="J40:L40"/>
    <mergeCell ref="M40:N40"/>
    <mergeCell ref="P40:Q40"/>
    <mergeCell ref="S42:U42"/>
    <mergeCell ref="A43:H43"/>
    <mergeCell ref="J43:L43"/>
    <mergeCell ref="M43:N43"/>
    <mergeCell ref="P43:Q43"/>
    <mergeCell ref="S43:U43"/>
    <mergeCell ref="A42:C42"/>
    <mergeCell ref="D42:H42"/>
    <mergeCell ref="J42:L42"/>
    <mergeCell ref="M42:N42"/>
    <mergeCell ref="P42:Q42"/>
    <mergeCell ref="S44:U44"/>
    <mergeCell ref="A45:C45"/>
    <mergeCell ref="D45:H45"/>
    <mergeCell ref="J45:L45"/>
    <mergeCell ref="M45:N45"/>
    <mergeCell ref="P45:Q45"/>
    <mergeCell ref="S45:U45"/>
    <mergeCell ref="A44:C44"/>
    <mergeCell ref="D44:H44"/>
    <mergeCell ref="J44:L44"/>
    <mergeCell ref="M44:N44"/>
    <mergeCell ref="P44:Q44"/>
    <mergeCell ref="A48:H48"/>
    <mergeCell ref="J48:L48"/>
    <mergeCell ref="M48:N48"/>
    <mergeCell ref="P48:Q48"/>
    <mergeCell ref="S48:U48"/>
    <mergeCell ref="S46:U46"/>
    <mergeCell ref="A47:C47"/>
    <mergeCell ref="D47:H47"/>
    <mergeCell ref="J47:L47"/>
    <mergeCell ref="M47:N47"/>
    <mergeCell ref="P47:Q47"/>
    <mergeCell ref="S47:U47"/>
    <mergeCell ref="A46:C46"/>
    <mergeCell ref="D46:H46"/>
    <mergeCell ref="J46:L46"/>
    <mergeCell ref="M46:N46"/>
    <mergeCell ref="P46:Q46"/>
    <mergeCell ref="S49:U49"/>
    <mergeCell ref="A50:C50"/>
    <mergeCell ref="D50:H50"/>
    <mergeCell ref="J50:L50"/>
    <mergeCell ref="M50:N50"/>
    <mergeCell ref="P50:Q50"/>
    <mergeCell ref="S50:U50"/>
    <mergeCell ref="A49:C49"/>
    <mergeCell ref="D49:H49"/>
    <mergeCell ref="J49:L49"/>
    <mergeCell ref="M49:N49"/>
    <mergeCell ref="P49:Q49"/>
    <mergeCell ref="S51:U51"/>
    <mergeCell ref="A52:H52"/>
    <mergeCell ref="J52:L52"/>
    <mergeCell ref="M52:N52"/>
    <mergeCell ref="P52:Q52"/>
    <mergeCell ref="S52:U52"/>
    <mergeCell ref="A51:C51"/>
    <mergeCell ref="D51:H51"/>
    <mergeCell ref="J51:L51"/>
    <mergeCell ref="M51:N51"/>
    <mergeCell ref="P51:Q51"/>
    <mergeCell ref="S53:U53"/>
    <mergeCell ref="A54:C54"/>
    <mergeCell ref="D54:H54"/>
    <mergeCell ref="J54:L54"/>
    <mergeCell ref="M54:N54"/>
    <mergeCell ref="P54:Q54"/>
    <mergeCell ref="S54:U54"/>
    <mergeCell ref="A53:C53"/>
    <mergeCell ref="D53:H53"/>
    <mergeCell ref="J53:L53"/>
    <mergeCell ref="M53:N53"/>
    <mergeCell ref="P53:Q53"/>
    <mergeCell ref="S55:U55"/>
    <mergeCell ref="A56:H56"/>
    <mergeCell ref="J56:L56"/>
    <mergeCell ref="M56:N56"/>
    <mergeCell ref="P56:Q56"/>
    <mergeCell ref="S56:U56"/>
    <mergeCell ref="A55:C55"/>
    <mergeCell ref="D55:H55"/>
    <mergeCell ref="J55:L55"/>
    <mergeCell ref="M55:N55"/>
    <mergeCell ref="P55:Q55"/>
    <mergeCell ref="S57:U57"/>
    <mergeCell ref="A58:C58"/>
    <mergeCell ref="D58:H58"/>
    <mergeCell ref="J58:L58"/>
    <mergeCell ref="M58:N58"/>
    <mergeCell ref="P58:Q58"/>
    <mergeCell ref="S58:U58"/>
    <mergeCell ref="A57:C57"/>
    <mergeCell ref="D57:H57"/>
    <mergeCell ref="J57:L57"/>
    <mergeCell ref="M57:N57"/>
    <mergeCell ref="P57:Q57"/>
    <mergeCell ref="A61:H61"/>
    <mergeCell ref="J61:L61"/>
    <mergeCell ref="M61:N61"/>
    <mergeCell ref="P61:Q61"/>
    <mergeCell ref="S61:U61"/>
    <mergeCell ref="S59:U59"/>
    <mergeCell ref="A60:C60"/>
    <mergeCell ref="D60:H60"/>
    <mergeCell ref="J60:L60"/>
    <mergeCell ref="M60:N60"/>
    <mergeCell ref="P60:Q60"/>
    <mergeCell ref="S60:U60"/>
    <mergeCell ref="A59:C59"/>
    <mergeCell ref="D59:H59"/>
    <mergeCell ref="J59:L59"/>
    <mergeCell ref="M59:N59"/>
    <mergeCell ref="P59:Q59"/>
    <mergeCell ref="S62:U62"/>
    <mergeCell ref="A63:C63"/>
    <mergeCell ref="D63:H63"/>
    <mergeCell ref="J63:L63"/>
    <mergeCell ref="M63:N63"/>
    <mergeCell ref="P63:Q63"/>
    <mergeCell ref="S63:U63"/>
    <mergeCell ref="A62:C62"/>
    <mergeCell ref="D62:H62"/>
    <mergeCell ref="J62:L62"/>
    <mergeCell ref="M62:N62"/>
    <mergeCell ref="P62:Q62"/>
    <mergeCell ref="A66:H66"/>
    <mergeCell ref="J66:L66"/>
    <mergeCell ref="M66:N66"/>
    <mergeCell ref="P66:Q66"/>
    <mergeCell ref="S66:U66"/>
    <mergeCell ref="S64:U64"/>
    <mergeCell ref="A65:C65"/>
    <mergeCell ref="D65:H65"/>
    <mergeCell ref="J65:L65"/>
    <mergeCell ref="M65:N65"/>
    <mergeCell ref="P65:Q65"/>
    <mergeCell ref="S65:U65"/>
    <mergeCell ref="A64:C64"/>
    <mergeCell ref="D64:H64"/>
    <mergeCell ref="J64:L64"/>
    <mergeCell ref="M64:N64"/>
    <mergeCell ref="P64:Q64"/>
    <mergeCell ref="S67:U67"/>
    <mergeCell ref="A68:C68"/>
    <mergeCell ref="D68:H68"/>
    <mergeCell ref="J68:L68"/>
    <mergeCell ref="M68:N68"/>
    <mergeCell ref="P68:Q68"/>
    <mergeCell ref="S68:U68"/>
    <mergeCell ref="A67:C67"/>
    <mergeCell ref="D67:H67"/>
    <mergeCell ref="J67:L67"/>
    <mergeCell ref="M67:N67"/>
    <mergeCell ref="P67:Q67"/>
    <mergeCell ref="A71:H71"/>
    <mergeCell ref="J71:L71"/>
    <mergeCell ref="M71:N71"/>
    <mergeCell ref="P71:Q71"/>
    <mergeCell ref="S71:U71"/>
    <mergeCell ref="S69:U69"/>
    <mergeCell ref="A70:C70"/>
    <mergeCell ref="D70:H70"/>
    <mergeCell ref="J70:L70"/>
    <mergeCell ref="M70:N70"/>
    <mergeCell ref="P70:Q70"/>
    <mergeCell ref="S70:U70"/>
    <mergeCell ref="A69:C69"/>
    <mergeCell ref="D69:H69"/>
    <mergeCell ref="J69:L69"/>
    <mergeCell ref="M69:N69"/>
    <mergeCell ref="P69:Q69"/>
    <mergeCell ref="S72:U72"/>
    <mergeCell ref="A73:C73"/>
    <mergeCell ref="D73:H73"/>
    <mergeCell ref="J73:L73"/>
    <mergeCell ref="M73:N73"/>
    <mergeCell ref="P73:Q73"/>
    <mergeCell ref="S73:U73"/>
    <mergeCell ref="A72:C72"/>
    <mergeCell ref="D72:H72"/>
    <mergeCell ref="J72:L72"/>
    <mergeCell ref="M72:N72"/>
    <mergeCell ref="P72:Q72"/>
    <mergeCell ref="A76:H76"/>
    <mergeCell ref="J76:L76"/>
    <mergeCell ref="M76:N76"/>
    <mergeCell ref="P76:Q76"/>
    <mergeCell ref="S76:U76"/>
    <mergeCell ref="S74:U74"/>
    <mergeCell ref="A75:C75"/>
    <mergeCell ref="D75:H75"/>
    <mergeCell ref="J75:L75"/>
    <mergeCell ref="M75:N75"/>
    <mergeCell ref="P75:Q75"/>
    <mergeCell ref="S75:U75"/>
    <mergeCell ref="A74:C74"/>
    <mergeCell ref="D74:H74"/>
    <mergeCell ref="J74:L74"/>
    <mergeCell ref="M74:N74"/>
    <mergeCell ref="P74:Q74"/>
    <mergeCell ref="S81:U81"/>
    <mergeCell ref="A82:C82"/>
    <mergeCell ref="D82:H82"/>
    <mergeCell ref="J82:L82"/>
    <mergeCell ref="M82:N82"/>
    <mergeCell ref="P82:Q82"/>
    <mergeCell ref="S82:U82"/>
    <mergeCell ref="A81:C81"/>
    <mergeCell ref="D81:H81"/>
    <mergeCell ref="J81:L81"/>
    <mergeCell ref="M81:N81"/>
    <mergeCell ref="P81:Q81"/>
    <mergeCell ref="S83:U83"/>
    <mergeCell ref="A84:C84"/>
    <mergeCell ref="D84:H84"/>
    <mergeCell ref="J84:L84"/>
    <mergeCell ref="M84:N84"/>
    <mergeCell ref="P84:Q84"/>
    <mergeCell ref="S84:U84"/>
    <mergeCell ref="A83:C83"/>
    <mergeCell ref="D83:H83"/>
    <mergeCell ref="J83:L83"/>
    <mergeCell ref="M83:N83"/>
    <mergeCell ref="P83:Q83"/>
    <mergeCell ref="A90:H90"/>
    <mergeCell ref="J90:L90"/>
    <mergeCell ref="M90:N90"/>
    <mergeCell ref="P90:Q90"/>
    <mergeCell ref="S90:U90"/>
    <mergeCell ref="S88:U88"/>
    <mergeCell ref="A89:C89"/>
    <mergeCell ref="D89:H89"/>
    <mergeCell ref="J89:L89"/>
    <mergeCell ref="M89:N89"/>
    <mergeCell ref="P89:Q89"/>
    <mergeCell ref="S89:U89"/>
    <mergeCell ref="A88:C88"/>
    <mergeCell ref="D88:H88"/>
    <mergeCell ref="J88:L88"/>
    <mergeCell ref="M88:N88"/>
    <mergeCell ref="P88:Q88"/>
  </mergeCells>
  <pageMargins left="0.45" right="0.45" top="0.5" bottom="0.85375000000000001" header="0.5" footer="0.5"/>
  <pageSetup scale="70" orientation="landscape" r:id="rId1"/>
  <headerFooter alignWithMargins="0">
    <oddFooter>&amp;L&amp;"Arial,Regular"&amp;10 MS-737: Danville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4"/>
  <sheetViews>
    <sheetView showGridLines="0" view="pageLayout" topLeftCell="A13" zoomScaleNormal="100" workbookViewId="0">
      <selection activeCell="N24" sqref="N24"/>
    </sheetView>
  </sheetViews>
  <sheetFormatPr defaultRowHeight="15" x14ac:dyDescent="0.25"/>
  <cols>
    <col min="1" max="1" width="10.140625" customWidth="1"/>
    <col min="2" max="2" width="34.140625" customWidth="1"/>
    <col min="3" max="3" width="10.140625" customWidth="1"/>
    <col min="4" max="9" width="13.5703125" customWidth="1"/>
    <col min="10" max="10" width="0" hidden="1" customWidth="1"/>
    <col min="11" max="11" width="0.7109375" customWidth="1"/>
    <col min="13" max="13" width="11.42578125" style="49" customWidth="1"/>
    <col min="14" max="26" width="8.85546875" style="74"/>
  </cols>
  <sheetData>
    <row r="1" spans="1:26" ht="0.75" customHeight="1" x14ac:dyDescent="0.25"/>
    <row r="2" spans="1:26" ht="0.75" customHeight="1" x14ac:dyDescent="0.25"/>
    <row r="3" spans="1:26" ht="17.25" customHeight="1" x14ac:dyDescent="0.25">
      <c r="A3" s="501" t="s">
        <v>165</v>
      </c>
      <c r="B3" s="502"/>
      <c r="C3" s="502"/>
      <c r="D3" s="502"/>
      <c r="E3" s="502"/>
      <c r="F3" s="502"/>
      <c r="G3" s="502"/>
      <c r="H3" s="502"/>
      <c r="I3" s="502"/>
    </row>
    <row r="4" spans="1:26" ht="3.6" customHeight="1" x14ac:dyDescent="0.25"/>
    <row r="5" spans="1:26" ht="75" x14ac:dyDescent="0.25">
      <c r="A5" s="1" t="s">
        <v>11</v>
      </c>
      <c r="B5" s="2" t="s">
        <v>166</v>
      </c>
      <c r="C5" s="2" t="s">
        <v>13</v>
      </c>
      <c r="D5" s="2" t="s">
        <v>14</v>
      </c>
      <c r="E5" s="2" t="s">
        <v>15</v>
      </c>
      <c r="F5" s="2" t="s">
        <v>167</v>
      </c>
      <c r="G5" s="2" t="s">
        <v>168</v>
      </c>
      <c r="H5" s="2" t="s">
        <v>18</v>
      </c>
      <c r="I5" s="10" t="s">
        <v>19</v>
      </c>
    </row>
    <row r="6" spans="1:26" s="35" customFormat="1" x14ac:dyDescent="0.25">
      <c r="A6" s="499" t="str">
        <f>LEFT(B6,4)</f>
        <v>4915</v>
      </c>
      <c r="B6" s="30" t="str">
        <f>'BudCom Expense worksheet'!E860</f>
        <v>4915 Transfers to Capital Reserve Fund</v>
      </c>
      <c r="C6" s="179" t="str">
        <f>'BudCom Expense worksheet'!F869</f>
        <v>2021-05</v>
      </c>
      <c r="D6" s="63"/>
      <c r="E6" s="63"/>
      <c r="F6" s="265">
        <f>'BudCom Expense worksheet'!Q869</f>
        <v>100000</v>
      </c>
      <c r="G6" s="265">
        <f>'BudCom Expense worksheet'!S869</f>
        <v>0</v>
      </c>
      <c r="H6" s="265">
        <f>'BudCom Expense worksheet'!T869</f>
        <v>100000</v>
      </c>
      <c r="I6" s="265">
        <f>'BudCom Expense worksheet'!V869</f>
        <v>0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s="35" customFormat="1" x14ac:dyDescent="0.25">
      <c r="A7" s="500"/>
      <c r="B7" s="53" t="s">
        <v>170</v>
      </c>
      <c r="C7" s="489" t="str">
        <f>'BudCom Expense worksheet'!G869</f>
        <v>FD CRF for Future FD Vehicle Purchases</v>
      </c>
      <c r="D7" s="456"/>
      <c r="E7" s="456"/>
      <c r="F7" s="456"/>
      <c r="G7" s="456"/>
      <c r="H7" s="456"/>
      <c r="I7" s="457"/>
      <c r="M7" s="73"/>
      <c r="N7" s="3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s="35" customFormat="1" x14ac:dyDescent="0.25">
      <c r="A8" s="499" t="str">
        <f>LEFT(B8,4)</f>
        <v>4915</v>
      </c>
      <c r="B8" s="80" t="str">
        <f>B6</f>
        <v>4915 Transfers to Capital Reserve Fund</v>
      </c>
      <c r="C8" s="179" t="str">
        <f>'BudCom Expense worksheet'!F870</f>
        <v>2021-08</v>
      </c>
      <c r="D8" s="81"/>
      <c r="E8" s="81"/>
      <c r="F8" s="265">
        <f>'BudCom Expense worksheet'!Q870</f>
        <v>10000</v>
      </c>
      <c r="G8" s="265">
        <f>'BudCom Expense worksheet'!S870</f>
        <v>0</v>
      </c>
      <c r="H8" s="265">
        <f>'BudCom Expense worksheet'!T870</f>
        <v>10000</v>
      </c>
      <c r="I8" s="265">
        <f>'BudCom Expense worksheet'!V870</f>
        <v>0</v>
      </c>
      <c r="J8" s="98">
        <f>'BudCom Expense worksheet'!V862</f>
        <v>0</v>
      </c>
      <c r="K8" s="98">
        <f>'BudCom Expense worksheet'!W862</f>
        <v>0</v>
      </c>
      <c r="L8" s="98"/>
      <c r="M8" s="73"/>
      <c r="N8" s="30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s="35" customFormat="1" ht="14.45" customHeight="1" x14ac:dyDescent="0.25">
      <c r="A9" s="500"/>
      <c r="B9" s="53" t="s">
        <v>170</v>
      </c>
      <c r="C9" s="489" t="str">
        <f>'BudCom Expense worksheet'!G870</f>
        <v>FD Equipment CRF</v>
      </c>
      <c r="D9" s="456"/>
      <c r="E9" s="456"/>
      <c r="F9" s="456"/>
      <c r="G9" s="456"/>
      <c r="H9" s="456"/>
      <c r="I9" s="457"/>
      <c r="M9" s="73"/>
      <c r="N9" s="73"/>
      <c r="O9" s="73"/>
      <c r="P9" s="73"/>
      <c r="Q9" s="73"/>
    </row>
    <row r="10" spans="1:26" s="35" customFormat="1" ht="18" x14ac:dyDescent="0.25">
      <c r="A10" s="499" t="str">
        <f>LEFT(B10,4)</f>
        <v>4915</v>
      </c>
      <c r="B10" s="62" t="str">
        <f>B6</f>
        <v>4915 Transfers to Capital Reserve Fund</v>
      </c>
      <c r="C10" s="179" t="str">
        <f>'BudCom Expense worksheet'!F871</f>
        <v>2021-11</v>
      </c>
      <c r="D10" s="63"/>
      <c r="E10" s="63"/>
      <c r="F10" s="265">
        <f>'BudCom Expense worksheet'!Q871</f>
        <v>1000</v>
      </c>
      <c r="G10" s="265">
        <f>'BudCom Expense worksheet'!S871</f>
        <v>0</v>
      </c>
      <c r="H10" s="265">
        <f>'BudCom Expense worksheet'!T871</f>
        <v>1000</v>
      </c>
      <c r="I10" s="265">
        <f>'BudCom Expense worksheet'!V871</f>
        <v>0</v>
      </c>
      <c r="M10" s="76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s="35" customFormat="1" ht="18" x14ac:dyDescent="0.25">
      <c r="A11" s="500"/>
      <c r="B11" s="53" t="s">
        <v>170</v>
      </c>
      <c r="C11" s="489" t="str">
        <f>'BudCom Expense worksheet'!G871</f>
        <v>Cemetery CRF</v>
      </c>
      <c r="D11" s="456"/>
      <c r="E11" s="456"/>
      <c r="F11" s="456"/>
      <c r="G11" s="456"/>
      <c r="H11" s="456"/>
      <c r="I11" s="457"/>
      <c r="M11" s="76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s="35" customFormat="1" x14ac:dyDescent="0.25">
      <c r="A12" s="499" t="str">
        <f>LEFT(B12,4)</f>
        <v>4915</v>
      </c>
      <c r="B12" s="62" t="str">
        <f>B6</f>
        <v>4915 Transfers to Capital Reserve Fund</v>
      </c>
      <c r="C12" s="179" t="str">
        <f>'BudCom Expense worksheet'!F872</f>
        <v>2021-14</v>
      </c>
      <c r="D12" s="63"/>
      <c r="E12" s="63"/>
      <c r="F12" s="265">
        <f>'BudCom Expense worksheet'!Q872</f>
        <v>5000</v>
      </c>
      <c r="G12" s="265">
        <f>'BudCom Expense worksheet'!S872</f>
        <v>0</v>
      </c>
      <c r="H12" s="265">
        <f>'BudCom Expense worksheet'!T872</f>
        <v>5000</v>
      </c>
      <c r="I12" s="265">
        <f>'BudCom Expense worksheet'!V872</f>
        <v>0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s="35" customFormat="1" x14ac:dyDescent="0.25">
      <c r="A13" s="500"/>
      <c r="B13" s="53" t="s">
        <v>170</v>
      </c>
      <c r="C13" s="489" t="str">
        <f>'BudCom Expense worksheet'!G872</f>
        <v>Highway CRF</v>
      </c>
      <c r="D13" s="456"/>
      <c r="E13" s="456"/>
      <c r="F13" s="456"/>
      <c r="G13" s="456"/>
      <c r="H13" s="456"/>
      <c r="I13" s="457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s="35" customFormat="1" ht="18" x14ac:dyDescent="0.25">
      <c r="A14" s="499" t="str">
        <f>LEFT(B14,4)</f>
        <v>4916</v>
      </c>
      <c r="B14" s="30" t="str">
        <f>'BudCom Expense worksheet'!E878</f>
        <v>4916 Transfers to Expendable Trust Funds</v>
      </c>
      <c r="C14" s="179" t="str">
        <f>'BudCom Expense worksheet'!F884</f>
        <v>2021-07</v>
      </c>
      <c r="D14" s="63"/>
      <c r="E14" s="63"/>
      <c r="F14" s="265">
        <f>'BudCom Expense worksheet'!Q884</f>
        <v>10000</v>
      </c>
      <c r="G14" s="265">
        <f>'BudCom Expense worksheet'!S884</f>
        <v>0</v>
      </c>
      <c r="H14" s="265">
        <f>'BudCom Expense worksheet'!T884</f>
        <v>10000</v>
      </c>
      <c r="I14" s="265">
        <f>'BudCom Expense worksheet'!V884</f>
        <v>0</v>
      </c>
      <c r="M14" s="76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s="35" customFormat="1" x14ac:dyDescent="0.25">
      <c r="A15" s="500"/>
      <c r="B15" s="53" t="s">
        <v>170</v>
      </c>
      <c r="C15" s="489" t="str">
        <f>'BudCom Expense worksheet'!G884</f>
        <v>Milfoil Control ETF</v>
      </c>
      <c r="D15" s="456"/>
      <c r="E15" s="456"/>
      <c r="F15" s="456"/>
      <c r="G15" s="456"/>
      <c r="H15" s="456"/>
      <c r="I15" s="457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s="35" customFormat="1" x14ac:dyDescent="0.25">
      <c r="A16" s="499" t="str">
        <f>LEFT(B16,4)</f>
        <v>4916</v>
      </c>
      <c r="B16" s="30" t="str">
        <f>B14</f>
        <v>4916 Transfers to Expendable Trust Funds</v>
      </c>
      <c r="C16" s="179" t="str">
        <f>'BudCom Expense worksheet'!F885</f>
        <v>2021-10</v>
      </c>
      <c r="D16" s="81"/>
      <c r="E16" s="81"/>
      <c r="F16" s="265">
        <f>'BudCom Expense worksheet'!Q885</f>
        <v>1400</v>
      </c>
      <c r="G16" s="265">
        <f>'BudCom Expense worksheet'!S885</f>
        <v>0</v>
      </c>
      <c r="H16" s="265">
        <f>'BudCom Expense worksheet'!T885</f>
        <v>1400</v>
      </c>
      <c r="I16" s="265">
        <f>'BudCom Expense worksheet'!V885</f>
        <v>0</v>
      </c>
      <c r="M16" s="73"/>
      <c r="N16" s="73"/>
      <c r="O16" s="73"/>
      <c r="P16" s="73"/>
      <c r="Q16" s="73"/>
    </row>
    <row r="17" spans="1:26" s="35" customFormat="1" x14ac:dyDescent="0.25">
      <c r="A17" s="500"/>
      <c r="B17" s="53" t="s">
        <v>170</v>
      </c>
      <c r="C17" s="489" t="str">
        <f>'BudCom Expense worksheet'!G885</f>
        <v>Municipal Mosquito Control ETF</v>
      </c>
      <c r="D17" s="456"/>
      <c r="E17" s="456"/>
      <c r="F17" s="456"/>
      <c r="G17" s="456"/>
      <c r="H17" s="456"/>
      <c r="I17" s="457"/>
      <c r="M17" s="73"/>
      <c r="N17" s="73"/>
      <c r="O17" s="73"/>
      <c r="P17" s="73"/>
      <c r="Q17" s="73"/>
    </row>
    <row r="18" spans="1:26" s="82" customFormat="1" x14ac:dyDescent="0.25">
      <c r="A18" s="499" t="str">
        <f>LEFT(B18,4)</f>
        <v/>
      </c>
      <c r="B18" s="80"/>
      <c r="C18" s="489"/>
      <c r="D18" s="456"/>
      <c r="E18" s="456"/>
      <c r="F18" s="456"/>
      <c r="G18" s="456"/>
      <c r="H18" s="456"/>
      <c r="I18" s="457"/>
    </row>
    <row r="19" spans="1:26" s="82" customFormat="1" x14ac:dyDescent="0.25">
      <c r="A19" s="500"/>
      <c r="B19" s="53" t="s">
        <v>170</v>
      </c>
      <c r="C19" s="489"/>
      <c r="D19" s="456"/>
      <c r="E19" s="456"/>
      <c r="F19" s="456"/>
      <c r="G19" s="456"/>
      <c r="H19" s="456"/>
      <c r="I19" s="457"/>
    </row>
    <row r="20" spans="1:26" s="35" customFormat="1" x14ac:dyDescent="0.25">
      <c r="A20" s="495" t="s">
        <v>172</v>
      </c>
      <c r="B20" s="457"/>
      <c r="C20" s="54" t="s">
        <v>8</v>
      </c>
      <c r="D20" s="55">
        <f t="shared" ref="D20:I20" si="0">D10+D14+D12+D6+D8+D16+D18</f>
        <v>0</v>
      </c>
      <c r="E20" s="55">
        <f t="shared" si="0"/>
        <v>0</v>
      </c>
      <c r="F20" s="55">
        <f t="shared" si="0"/>
        <v>127400</v>
      </c>
      <c r="G20" s="55">
        <f t="shared" si="0"/>
        <v>0</v>
      </c>
      <c r="H20" s="55">
        <f t="shared" si="0"/>
        <v>127400</v>
      </c>
      <c r="I20" s="55">
        <f t="shared" si="0"/>
        <v>0</v>
      </c>
      <c r="M20" s="73"/>
      <c r="N20" s="30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s="35" customFormat="1" x14ac:dyDescent="0.25">
      <c r="A21"/>
      <c r="B21"/>
      <c r="C21"/>
      <c r="D21"/>
      <c r="E21"/>
      <c r="F21"/>
      <c r="G21"/>
      <c r="H21"/>
      <c r="I21"/>
      <c r="M21" s="73"/>
      <c r="N21" s="30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s="77" customFormat="1" x14ac:dyDescent="0.25">
      <c r="A22" s="481" t="s">
        <v>173</v>
      </c>
      <c r="B22" s="496"/>
      <c r="C22" s="496"/>
      <c r="D22" s="496"/>
      <c r="E22" s="496"/>
      <c r="F22" s="496"/>
      <c r="G22" s="496"/>
      <c r="H22" s="496"/>
      <c r="I22" s="496"/>
      <c r="N22" s="78"/>
    </row>
    <row r="23" spans="1:26" s="35" customFormat="1" x14ac:dyDescent="0.25">
      <c r="A23"/>
      <c r="B23"/>
      <c r="C23"/>
      <c r="D23"/>
      <c r="E23"/>
      <c r="F23"/>
      <c r="G23"/>
      <c r="H23"/>
      <c r="I23"/>
      <c r="M23" s="73"/>
      <c r="N23" s="30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s="35" customFormat="1" ht="45" x14ac:dyDescent="0.15">
      <c r="A24" s="1" t="s">
        <v>11</v>
      </c>
      <c r="B24" s="2" t="s">
        <v>166</v>
      </c>
      <c r="C24" s="3" t="s">
        <v>13</v>
      </c>
      <c r="D24" s="3" t="s">
        <v>14</v>
      </c>
      <c r="E24" s="3" t="s">
        <v>15</v>
      </c>
      <c r="F24" s="3" t="s">
        <v>16</v>
      </c>
      <c r="G24" s="3" t="s">
        <v>17</v>
      </c>
      <c r="H24" s="3" t="s">
        <v>18</v>
      </c>
      <c r="I24" s="4" t="s">
        <v>19</v>
      </c>
      <c r="M24" s="73"/>
      <c r="N24" s="29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s="35" customFormat="1" ht="14.45" customHeight="1" x14ac:dyDescent="0.25">
      <c r="A25" s="497" t="str">
        <f>LEFT(B25,4)</f>
        <v>4911</v>
      </c>
      <c r="B25" s="30" t="str">
        <f>'BudCom Expense worksheet'!E820</f>
        <v>4911 Transfers to General Fund</v>
      </c>
      <c r="C25" s="179" t="str">
        <f>'BudCom Expense worksheet'!F828</f>
        <v>2021-12</v>
      </c>
      <c r="D25" s="63"/>
      <c r="E25" s="63"/>
      <c r="F25" s="63">
        <f>'BudCom Expense worksheet'!Q828</f>
        <v>41.27</v>
      </c>
      <c r="G25" s="63">
        <f>'BudCom Expense worksheet'!S828</f>
        <v>0</v>
      </c>
      <c r="H25" s="63">
        <f>'BudCom Expense worksheet'!T828</f>
        <v>41.27</v>
      </c>
      <c r="I25" s="63">
        <f>'BudCom Expense worksheet'!V828</f>
        <v>0</v>
      </c>
      <c r="M25" s="73"/>
      <c r="N25" s="30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s="35" customFormat="1" ht="14.45" customHeight="1" x14ac:dyDescent="0.25">
      <c r="A26" s="498"/>
      <c r="B26" s="53" t="s">
        <v>170</v>
      </c>
      <c r="C26" s="489" t="str">
        <f>'BudCom Expense worksheet'!G828</f>
        <v>Colby Memorial Library Expend Interest</v>
      </c>
      <c r="D26" s="456"/>
      <c r="E26" s="456"/>
      <c r="F26" s="456"/>
      <c r="G26" s="456"/>
      <c r="H26" s="456"/>
      <c r="I26" s="457"/>
      <c r="M26" s="73"/>
      <c r="N26" s="30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s="35" customFormat="1" ht="14.45" customHeight="1" x14ac:dyDescent="0.25">
      <c r="A27" s="497" t="str">
        <f>LEFT(B27,4)</f>
        <v>4913</v>
      </c>
      <c r="B27" s="30" t="str">
        <f>'BudCom Expense worksheet'!E840</f>
        <v>4913 Transfers to Capital Projects Funds</v>
      </c>
      <c r="C27" s="179" t="str">
        <f>'BudCom Expense worksheet'!F846</f>
        <v>2021-06</v>
      </c>
      <c r="D27" s="63"/>
      <c r="E27" s="63"/>
      <c r="F27" s="63">
        <f>'BudCom Expense worksheet'!Q846</f>
        <v>10000</v>
      </c>
      <c r="G27" s="265">
        <f>'BudCom Expense worksheet'!S846</f>
        <v>0</v>
      </c>
      <c r="H27" s="265">
        <f>'BudCom Expense worksheet'!T846</f>
        <v>10000</v>
      </c>
      <c r="I27" s="265">
        <f>'BudCom Expense worksheet'!V846</f>
        <v>0</v>
      </c>
      <c r="M27" s="73"/>
      <c r="N27" s="29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s="64" customFormat="1" ht="14.45" customHeight="1" x14ac:dyDescent="0.25">
      <c r="A28" s="498"/>
      <c r="B28" s="53" t="s">
        <v>170</v>
      </c>
      <c r="C28" s="489" t="str">
        <f>'BudCom Expense worksheet'!G846</f>
        <v>Danville Infrastructure &amp; Facility non-CRF</v>
      </c>
      <c r="D28" s="456"/>
      <c r="E28" s="456"/>
      <c r="F28" s="456"/>
      <c r="G28" s="456"/>
      <c r="H28" s="456"/>
      <c r="I28" s="457"/>
      <c r="M28" s="49"/>
      <c r="N28" s="74"/>
      <c r="O28" s="74"/>
      <c r="P28" s="74"/>
      <c r="Q28" s="74"/>
      <c r="R28" s="73"/>
      <c r="S28" s="73"/>
      <c r="T28" s="73"/>
      <c r="U28" s="73"/>
      <c r="V28" s="73"/>
      <c r="W28" s="73"/>
      <c r="X28" s="73"/>
      <c r="Y28" s="73"/>
      <c r="Z28" s="73"/>
    </row>
    <row r="29" spans="1:26" s="64" customFormat="1" ht="14.45" customHeight="1" x14ac:dyDescent="0.25">
      <c r="A29" s="497" t="str">
        <f>LEFT(B29,4)</f>
        <v>4913</v>
      </c>
      <c r="B29" s="30" t="str">
        <f>B27</f>
        <v>4913 Transfers to Capital Projects Funds</v>
      </c>
      <c r="C29" s="179" t="str">
        <f>'BudCom Expense worksheet'!F847</f>
        <v>2021-09</v>
      </c>
      <c r="D29" s="63"/>
      <c r="E29" s="63"/>
      <c r="F29" s="265">
        <f>'BudCom Expense worksheet'!Q847</f>
        <v>5000</v>
      </c>
      <c r="G29" s="265">
        <f>'BudCom Expense worksheet'!S847</f>
        <v>0</v>
      </c>
      <c r="H29" s="265">
        <f>'BudCom Expense worksheet'!T847</f>
        <v>5000</v>
      </c>
      <c r="I29" s="265">
        <f>'BudCom Expense worksheet'!V847</f>
        <v>0</v>
      </c>
      <c r="M29" s="49"/>
      <c r="N29" s="74"/>
      <c r="O29" s="74"/>
      <c r="P29" s="74"/>
      <c r="Q29" s="74"/>
      <c r="R29" s="73"/>
      <c r="S29" s="73"/>
      <c r="T29" s="73"/>
      <c r="U29" s="73"/>
      <c r="V29" s="73"/>
      <c r="W29" s="73"/>
      <c r="X29" s="73"/>
      <c r="Y29" s="73"/>
      <c r="Z29" s="73"/>
    </row>
    <row r="30" spans="1:26" s="35" customFormat="1" ht="14.45" customHeight="1" x14ac:dyDescent="0.25">
      <c r="A30" s="498"/>
      <c r="B30" s="53" t="s">
        <v>170</v>
      </c>
      <c r="C30" s="489" t="str">
        <f>'BudCom Expense worksheet'!G847</f>
        <v>Colby Mem Libr'y Infrastructure &amp; Facility non-CRF</v>
      </c>
      <c r="D30" s="456"/>
      <c r="E30" s="456"/>
      <c r="F30" s="456"/>
      <c r="G30" s="456"/>
      <c r="H30" s="456"/>
      <c r="I30" s="457"/>
      <c r="M30" s="49"/>
      <c r="N30" s="74"/>
      <c r="O30" s="74"/>
      <c r="P30" s="74"/>
      <c r="Q30" s="74"/>
      <c r="R30" s="73"/>
      <c r="S30" s="73"/>
      <c r="T30" s="73"/>
      <c r="U30" s="73"/>
      <c r="V30" s="73"/>
      <c r="W30" s="73"/>
      <c r="X30" s="73"/>
      <c r="Y30" s="73"/>
      <c r="Z30" s="73"/>
    </row>
    <row r="31" spans="1:26" s="90" customFormat="1" ht="14.45" customHeight="1" x14ac:dyDescent="0.25">
      <c r="A31" s="497" t="str">
        <f>LEFT(B31,4)</f>
        <v>4913</v>
      </c>
      <c r="B31" s="89" t="str">
        <f>B29</f>
        <v>4913 Transfers to Capital Projects Funds</v>
      </c>
      <c r="C31" s="179" t="str">
        <f>'BudCom Expense worksheet'!F848</f>
        <v>2021-13</v>
      </c>
      <c r="D31" s="91"/>
      <c r="E31" s="91"/>
      <c r="F31" s="265">
        <f>'BudCom Expense worksheet'!Q848</f>
        <v>5000</v>
      </c>
      <c r="G31" s="265">
        <f>'BudCom Expense worksheet'!S848</f>
        <v>0</v>
      </c>
      <c r="H31" s="265">
        <f>'BudCom Expense worksheet'!T848</f>
        <v>5000</v>
      </c>
      <c r="I31" s="265">
        <f>'BudCom Expense worksheet'!V848</f>
        <v>0</v>
      </c>
      <c r="M31" s="49"/>
      <c r="N31" s="92"/>
      <c r="O31" s="92"/>
      <c r="P31" s="92"/>
      <c r="Q31" s="92"/>
    </row>
    <row r="32" spans="1:26" s="90" customFormat="1" ht="14.45" customHeight="1" x14ac:dyDescent="0.25">
      <c r="A32" s="498"/>
      <c r="B32" s="53" t="s">
        <v>170</v>
      </c>
      <c r="C32" s="489" t="str">
        <f>'BudCom Expense worksheet'!G848</f>
        <v>ACO Vehicle Replacement non-CRF</v>
      </c>
      <c r="D32" s="456"/>
      <c r="E32" s="456"/>
      <c r="F32" s="456"/>
      <c r="G32" s="456"/>
      <c r="H32" s="456"/>
      <c r="I32" s="457"/>
      <c r="M32" s="49"/>
      <c r="N32" s="92"/>
      <c r="O32" s="92"/>
      <c r="P32" s="92"/>
      <c r="Q32" s="92"/>
    </row>
    <row r="33" spans="1:26" s="90" customFormat="1" ht="14.45" customHeight="1" x14ac:dyDescent="0.25">
      <c r="A33" s="497" t="str">
        <f>LEFT(B33,4)</f>
        <v/>
      </c>
      <c r="B33" s="89"/>
      <c r="C33" s="93"/>
      <c r="D33" s="91"/>
      <c r="E33" s="91"/>
      <c r="F33" s="91"/>
      <c r="G33" s="91"/>
      <c r="H33" s="91"/>
      <c r="I33" s="91"/>
      <c r="M33" s="49"/>
      <c r="N33" s="92"/>
      <c r="O33" s="92"/>
      <c r="P33" s="92"/>
      <c r="Q33" s="92"/>
    </row>
    <row r="34" spans="1:26" s="90" customFormat="1" ht="14.45" customHeight="1" x14ac:dyDescent="0.25">
      <c r="A34" s="498"/>
      <c r="B34" s="53" t="s">
        <v>170</v>
      </c>
      <c r="C34" s="489"/>
      <c r="D34" s="456"/>
      <c r="E34" s="456"/>
      <c r="F34" s="456"/>
      <c r="G34" s="456"/>
      <c r="H34" s="456"/>
      <c r="I34" s="457"/>
      <c r="M34" s="49"/>
      <c r="N34" s="92"/>
      <c r="O34" s="92"/>
      <c r="P34" s="92"/>
      <c r="Q34" s="92"/>
    </row>
    <row r="35" spans="1:26" s="64" customFormat="1" ht="14.45" customHeight="1" x14ac:dyDescent="0.25">
      <c r="A35" s="497" t="str">
        <f>LEFT(B35,4)</f>
        <v/>
      </c>
      <c r="B35" s="62"/>
      <c r="C35" s="34"/>
      <c r="D35" s="63"/>
      <c r="E35" s="63"/>
      <c r="F35" s="63"/>
      <c r="G35" s="91"/>
      <c r="H35" s="91"/>
      <c r="I35" s="91"/>
      <c r="M35" s="49"/>
      <c r="N35" s="74"/>
      <c r="O35" s="74"/>
      <c r="P35" s="74"/>
      <c r="Q35" s="74"/>
      <c r="R35" s="73"/>
      <c r="S35" s="73"/>
      <c r="T35" s="73"/>
      <c r="U35" s="73"/>
      <c r="V35" s="73"/>
      <c r="W35" s="73"/>
      <c r="X35" s="73"/>
      <c r="Y35" s="73"/>
      <c r="Z35" s="73"/>
    </row>
    <row r="36" spans="1:26" s="64" customFormat="1" ht="14.45" customHeight="1" x14ac:dyDescent="0.25">
      <c r="A36" s="498"/>
      <c r="B36" s="53" t="s">
        <v>170</v>
      </c>
      <c r="C36" s="489"/>
      <c r="D36" s="456"/>
      <c r="E36" s="456"/>
      <c r="F36" s="456"/>
      <c r="G36" s="456"/>
      <c r="H36" s="456"/>
      <c r="I36" s="457"/>
      <c r="M36" s="49"/>
      <c r="N36" s="74"/>
      <c r="O36" s="74"/>
      <c r="P36" s="74"/>
      <c r="Q36" s="74"/>
      <c r="R36" s="73"/>
      <c r="S36" s="73"/>
      <c r="T36" s="73"/>
      <c r="U36" s="73"/>
      <c r="V36" s="73"/>
      <c r="W36" s="73"/>
      <c r="X36" s="73"/>
      <c r="Y36" s="73"/>
      <c r="Z36" s="73"/>
    </row>
    <row r="37" spans="1:26" s="90" customFormat="1" ht="24" customHeight="1" x14ac:dyDescent="0.25">
      <c r="A37" s="497"/>
      <c r="B37" s="89"/>
      <c r="C37" s="93"/>
      <c r="D37" s="91"/>
      <c r="E37" s="91"/>
      <c r="F37" s="91"/>
      <c r="G37" s="91"/>
      <c r="H37" s="91"/>
      <c r="I37" s="91"/>
      <c r="M37" s="49"/>
      <c r="N37" s="92"/>
      <c r="O37" s="92"/>
      <c r="P37" s="92"/>
      <c r="Q37" s="92"/>
    </row>
    <row r="38" spans="1:26" s="90" customFormat="1" ht="14.45" customHeight="1" x14ac:dyDescent="0.25">
      <c r="A38" s="498"/>
      <c r="B38" s="53" t="s">
        <v>170</v>
      </c>
      <c r="C38" s="489"/>
      <c r="D38" s="456"/>
      <c r="E38" s="456"/>
      <c r="F38" s="456"/>
      <c r="G38" s="456"/>
      <c r="H38" s="456"/>
      <c r="I38" s="457"/>
      <c r="M38" s="49"/>
      <c r="N38" s="92"/>
      <c r="O38" s="92"/>
      <c r="P38" s="92"/>
      <c r="Q38" s="92"/>
    </row>
    <row r="39" spans="1:26" s="96" customFormat="1" ht="14.45" customHeight="1" x14ac:dyDescent="0.25">
      <c r="A39" s="497" t="str">
        <f>LEFT(B39,4)</f>
        <v/>
      </c>
      <c r="B39" s="94"/>
      <c r="C39" s="93"/>
      <c r="D39" s="95"/>
      <c r="E39" s="95"/>
      <c r="F39" s="95"/>
      <c r="G39" s="95"/>
      <c r="H39" s="95"/>
      <c r="I39" s="95"/>
      <c r="M39" s="49"/>
      <c r="N39" s="97"/>
      <c r="O39" s="97"/>
      <c r="P39" s="97"/>
      <c r="Q39" s="97"/>
    </row>
    <row r="40" spans="1:26" s="96" customFormat="1" ht="14.45" customHeight="1" x14ac:dyDescent="0.25">
      <c r="A40" s="498"/>
      <c r="B40" s="53" t="s">
        <v>170</v>
      </c>
      <c r="C40" s="489"/>
      <c r="D40" s="456"/>
      <c r="E40" s="456"/>
      <c r="F40" s="456"/>
      <c r="G40" s="456"/>
      <c r="H40" s="456"/>
      <c r="I40" s="457"/>
      <c r="M40" s="49"/>
      <c r="N40" s="97"/>
      <c r="O40" s="97"/>
      <c r="P40" s="97"/>
      <c r="Q40" s="97"/>
    </row>
    <row r="41" spans="1:26" s="90" customFormat="1" ht="14.45" customHeight="1" x14ac:dyDescent="0.25">
      <c r="A41" s="497" t="str">
        <f>LEFT(B41,4)</f>
        <v/>
      </c>
      <c r="B41" s="89"/>
      <c r="C41" s="93"/>
      <c r="D41" s="91"/>
      <c r="E41" s="91"/>
      <c r="F41" s="91"/>
      <c r="G41" s="91"/>
      <c r="H41" s="91"/>
      <c r="I41" s="91"/>
      <c r="M41" s="49"/>
      <c r="N41" s="92"/>
      <c r="O41" s="92"/>
      <c r="P41" s="92"/>
      <c r="Q41" s="92"/>
    </row>
    <row r="42" spans="1:26" s="90" customFormat="1" ht="14.45" customHeight="1" x14ac:dyDescent="0.25">
      <c r="A42" s="498"/>
      <c r="B42" s="53" t="s">
        <v>170</v>
      </c>
      <c r="C42" s="489"/>
      <c r="D42" s="456"/>
      <c r="E42" s="456"/>
      <c r="F42" s="456"/>
      <c r="G42" s="456"/>
      <c r="H42" s="456"/>
      <c r="I42" s="457"/>
      <c r="M42" s="49"/>
      <c r="N42" s="92"/>
      <c r="O42" s="92"/>
      <c r="P42" s="92"/>
      <c r="Q42" s="92"/>
    </row>
    <row r="43" spans="1:26" s="64" customFormat="1" ht="14.45" customHeight="1" x14ac:dyDescent="0.25">
      <c r="A43" s="497" t="str">
        <f>LEFT(B43,4)</f>
        <v/>
      </c>
      <c r="B43" s="62"/>
      <c r="C43" s="34"/>
      <c r="D43" s="63"/>
      <c r="E43" s="63"/>
      <c r="F43" s="91"/>
      <c r="G43" s="91"/>
      <c r="H43" s="91"/>
      <c r="I43" s="91"/>
      <c r="M43" s="49"/>
      <c r="N43" s="74"/>
      <c r="O43" s="74"/>
      <c r="P43" s="74"/>
      <c r="Q43" s="74"/>
      <c r="R43" s="73"/>
      <c r="S43" s="73"/>
      <c r="T43" s="73"/>
      <c r="U43" s="73"/>
      <c r="V43" s="73"/>
      <c r="W43" s="73"/>
      <c r="X43" s="73"/>
      <c r="Y43" s="73"/>
      <c r="Z43" s="73"/>
    </row>
    <row r="44" spans="1:26" s="64" customFormat="1" ht="14.45" customHeight="1" x14ac:dyDescent="0.25">
      <c r="A44" s="498"/>
      <c r="B44" s="53" t="s">
        <v>170</v>
      </c>
      <c r="C44" s="489"/>
      <c r="D44" s="456"/>
      <c r="E44" s="456"/>
      <c r="F44" s="456"/>
      <c r="G44" s="456"/>
      <c r="H44" s="456"/>
      <c r="I44" s="457"/>
      <c r="M44" s="49"/>
      <c r="N44" s="74"/>
      <c r="O44" s="74"/>
      <c r="P44" s="74"/>
      <c r="Q44" s="74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4.45" customHeight="1" x14ac:dyDescent="0.25">
      <c r="A45" s="495" t="s">
        <v>175</v>
      </c>
      <c r="B45" s="457"/>
      <c r="C45" s="61" t="s">
        <v>8</v>
      </c>
      <c r="D45" s="55">
        <f t="shared" ref="D45:I45" si="1">D25+D27+D29+D35+D37+D31+D33+D41+D43</f>
        <v>0</v>
      </c>
      <c r="E45" s="55">
        <f t="shared" si="1"/>
        <v>0</v>
      </c>
      <c r="F45" s="55">
        <f t="shared" si="1"/>
        <v>20041.27</v>
      </c>
      <c r="G45" s="55">
        <f t="shared" si="1"/>
        <v>0</v>
      </c>
      <c r="H45" s="55">
        <f t="shared" si="1"/>
        <v>20041.27</v>
      </c>
      <c r="I45" s="55">
        <f t="shared" si="1"/>
        <v>0</v>
      </c>
      <c r="R45" s="73"/>
    </row>
    <row r="46" spans="1:26" ht="14.45" customHeight="1" x14ac:dyDescent="0.25">
      <c r="N46" s="73"/>
      <c r="O46" s="73"/>
      <c r="P46" s="73"/>
      <c r="Q46" s="73"/>
      <c r="R46" s="73"/>
    </row>
    <row r="47" spans="1:26" ht="14.45" customHeight="1" x14ac:dyDescent="0.25">
      <c r="N47" s="73"/>
      <c r="O47" s="73"/>
      <c r="P47" s="73"/>
      <c r="Q47" s="73"/>
      <c r="R47" s="73"/>
    </row>
    <row r="48" spans="1:26" ht="14.45" customHeight="1" x14ac:dyDescent="0.25">
      <c r="N48" s="73"/>
      <c r="O48" s="73"/>
      <c r="P48" s="73"/>
      <c r="Q48" s="73"/>
      <c r="R48" s="73"/>
    </row>
    <row r="49" spans="1:26" s="64" customFormat="1" ht="14.45" customHeight="1" x14ac:dyDescent="0.25">
      <c r="A49"/>
      <c r="B49"/>
      <c r="C49"/>
      <c r="D49"/>
      <c r="E49"/>
      <c r="F49"/>
      <c r="G49"/>
      <c r="H49"/>
      <c r="I49"/>
      <c r="M49" s="49"/>
      <c r="N49" s="73"/>
      <c r="O49" s="73"/>
      <c r="P49" s="73"/>
      <c r="Q49" s="73"/>
      <c r="R49" s="74"/>
      <c r="S49" s="73"/>
      <c r="T49" s="73"/>
      <c r="U49" s="73"/>
      <c r="V49" s="73"/>
      <c r="W49" s="73"/>
      <c r="X49" s="73"/>
      <c r="Y49" s="73"/>
      <c r="Z49" s="73"/>
    </row>
    <row r="50" spans="1:26" s="64" customFormat="1" ht="14.45" customHeight="1" x14ac:dyDescent="0.25">
      <c r="A50"/>
      <c r="B50"/>
      <c r="C50"/>
      <c r="D50"/>
      <c r="E50"/>
      <c r="F50"/>
      <c r="G50"/>
      <c r="H50"/>
      <c r="I50"/>
      <c r="M50" s="49"/>
      <c r="N50" s="73"/>
      <c r="O50" s="73"/>
      <c r="P50" s="73"/>
      <c r="Q50" s="73"/>
      <c r="R50" s="74"/>
      <c r="S50" s="73"/>
      <c r="T50" s="73"/>
      <c r="U50" s="73"/>
      <c r="V50" s="73"/>
      <c r="W50" s="73"/>
      <c r="X50" s="73"/>
      <c r="Y50" s="73"/>
      <c r="Z50" s="73"/>
    </row>
    <row r="51" spans="1:26" s="64" customFormat="1" x14ac:dyDescent="0.25">
      <c r="A51"/>
      <c r="B51"/>
      <c r="C51"/>
      <c r="D51"/>
      <c r="E51"/>
      <c r="F51"/>
      <c r="G51"/>
      <c r="H51"/>
      <c r="I51"/>
      <c r="M51" s="49"/>
      <c r="N51" s="73"/>
      <c r="O51" s="73"/>
      <c r="P51" s="73"/>
      <c r="Q51" s="73"/>
      <c r="R51" s="74"/>
      <c r="S51" s="73"/>
      <c r="T51" s="73"/>
      <c r="U51" s="73"/>
      <c r="V51" s="73"/>
      <c r="W51" s="73"/>
      <c r="X51" s="73"/>
      <c r="Y51" s="73"/>
      <c r="Z51" s="73"/>
    </row>
    <row r="52" spans="1:26" s="64" customFormat="1" x14ac:dyDescent="0.25">
      <c r="A52"/>
      <c r="B52"/>
      <c r="C52"/>
      <c r="D52"/>
      <c r="E52"/>
      <c r="F52"/>
      <c r="G52"/>
      <c r="H52"/>
      <c r="I52"/>
      <c r="M52" s="49"/>
      <c r="N52" s="74"/>
      <c r="O52" s="74"/>
      <c r="P52" s="74"/>
      <c r="Q52" s="74"/>
      <c r="R52" s="74"/>
      <c r="S52" s="73"/>
      <c r="T52" s="73"/>
      <c r="U52" s="73"/>
      <c r="V52" s="73"/>
      <c r="W52" s="73"/>
      <c r="X52" s="73"/>
      <c r="Y52" s="73"/>
      <c r="Z52" s="73"/>
    </row>
    <row r="53" spans="1:26" s="64" customFormat="1" x14ac:dyDescent="0.25">
      <c r="A53"/>
      <c r="B53"/>
      <c r="C53"/>
      <c r="D53"/>
      <c r="E53"/>
      <c r="F53"/>
      <c r="G53"/>
      <c r="H53"/>
      <c r="I53"/>
      <c r="M53" s="49"/>
      <c r="N53" s="74"/>
      <c r="O53" s="74"/>
      <c r="P53" s="74"/>
      <c r="Q53" s="74"/>
      <c r="R53" s="74"/>
      <c r="S53" s="73"/>
      <c r="T53" s="73"/>
      <c r="U53" s="73"/>
      <c r="V53" s="73"/>
      <c r="W53" s="73"/>
      <c r="X53" s="73"/>
      <c r="Y53" s="73"/>
      <c r="Z53" s="73"/>
    </row>
    <row r="54" spans="1:26" s="64" customFormat="1" x14ac:dyDescent="0.25">
      <c r="A54"/>
      <c r="B54"/>
      <c r="C54"/>
      <c r="D54"/>
      <c r="E54"/>
      <c r="F54"/>
      <c r="G54"/>
      <c r="H54"/>
      <c r="I54"/>
      <c r="M54" s="49"/>
      <c r="N54" s="74"/>
      <c r="O54" s="74"/>
      <c r="P54" s="74"/>
      <c r="Q54" s="74"/>
      <c r="R54" s="74"/>
      <c r="S54" s="73"/>
      <c r="T54" s="73"/>
      <c r="U54" s="73"/>
      <c r="V54" s="73"/>
      <c r="W54" s="73"/>
      <c r="X54" s="73"/>
      <c r="Y54" s="73"/>
      <c r="Z54" s="73"/>
    </row>
  </sheetData>
  <mergeCells count="39">
    <mergeCell ref="C42:I42"/>
    <mergeCell ref="A37:A38"/>
    <mergeCell ref="C38:I38"/>
    <mergeCell ref="A33:A34"/>
    <mergeCell ref="C34:I34"/>
    <mergeCell ref="A3:I3"/>
    <mergeCell ref="A14:A15"/>
    <mergeCell ref="C15:I15"/>
    <mergeCell ref="A12:A13"/>
    <mergeCell ref="C13:I13"/>
    <mergeCell ref="C11:I11"/>
    <mergeCell ref="A10:A11"/>
    <mergeCell ref="A6:A7"/>
    <mergeCell ref="C7:I7"/>
    <mergeCell ref="A8:A9"/>
    <mergeCell ref="C9:I9"/>
    <mergeCell ref="C17:I17"/>
    <mergeCell ref="A18:A19"/>
    <mergeCell ref="C19:I19"/>
    <mergeCell ref="A27:A28"/>
    <mergeCell ref="C28:I28"/>
    <mergeCell ref="A16:A17"/>
    <mergeCell ref="C18:I18"/>
    <mergeCell ref="A45:B45"/>
    <mergeCell ref="A20:B20"/>
    <mergeCell ref="A22:I22"/>
    <mergeCell ref="A25:A26"/>
    <mergeCell ref="C26:I26"/>
    <mergeCell ref="A29:A30"/>
    <mergeCell ref="C30:I30"/>
    <mergeCell ref="C36:I36"/>
    <mergeCell ref="C44:I44"/>
    <mergeCell ref="A35:A36"/>
    <mergeCell ref="A43:A44"/>
    <mergeCell ref="A41:A42"/>
    <mergeCell ref="A31:A32"/>
    <mergeCell ref="C32:I32"/>
    <mergeCell ref="A39:A40"/>
    <mergeCell ref="C40:I40"/>
  </mergeCells>
  <pageMargins left="0.45" right="0.45" top="0.5" bottom="0.85375000000000001" header="0.5" footer="0.5"/>
  <pageSetup scale="72" orientation="landscape" r:id="rId1"/>
  <headerFooter alignWithMargins="0">
    <oddFooter>&amp;L&amp;"Arial,Regular"&amp;10 MS-737: Danville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6"/>
  <sheetViews>
    <sheetView showGridLines="0" view="pageLayout" zoomScaleNormal="90" workbookViewId="0">
      <selection activeCell="H69" sqref="H69"/>
    </sheetView>
  </sheetViews>
  <sheetFormatPr defaultRowHeight="15" x14ac:dyDescent="0.25"/>
  <cols>
    <col min="1" max="1" width="10.140625" customWidth="1"/>
    <col min="2" max="2" width="34.140625" customWidth="1"/>
    <col min="3" max="3" width="10.140625" customWidth="1"/>
    <col min="4" max="6" width="27.28515625" customWidth="1"/>
    <col min="7" max="7" width="0.7109375" customWidth="1"/>
  </cols>
  <sheetData>
    <row r="1" spans="1:10" ht="0.75" customHeight="1" x14ac:dyDescent="0.25"/>
    <row r="2" spans="1:10" ht="9.75" customHeight="1" x14ac:dyDescent="0.25"/>
    <row r="3" spans="1:10" s="73" customFormat="1" ht="17.25" customHeight="1" x14ac:dyDescent="0.25">
      <c r="A3" s="481" t="s">
        <v>176</v>
      </c>
      <c r="B3" s="482"/>
      <c r="C3" s="482"/>
      <c r="D3" s="482"/>
      <c r="E3" s="482"/>
      <c r="F3" s="482"/>
    </row>
    <row r="4" spans="1:10" ht="3.6" customHeight="1" x14ac:dyDescent="0.25"/>
    <row r="5" spans="1:10" ht="22.5" x14ac:dyDescent="0.25">
      <c r="A5" s="1" t="s">
        <v>11</v>
      </c>
      <c r="B5" s="2" t="s">
        <v>166</v>
      </c>
      <c r="C5" s="2" t="s">
        <v>13</v>
      </c>
      <c r="D5" s="2" t="s">
        <v>177</v>
      </c>
      <c r="E5" s="2" t="s">
        <v>178</v>
      </c>
      <c r="F5" s="10" t="s">
        <v>179</v>
      </c>
    </row>
    <row r="6" spans="1:10" x14ac:dyDescent="0.25">
      <c r="A6" s="503" t="s">
        <v>1124</v>
      </c>
      <c r="B6" s="504"/>
      <c r="C6" s="5" t="s">
        <v>8</v>
      </c>
      <c r="D6" s="5" t="s">
        <v>8</v>
      </c>
      <c r="E6" s="5" t="s">
        <v>8</v>
      </c>
      <c r="F6" s="6" t="s">
        <v>8</v>
      </c>
    </row>
    <row r="7" spans="1:10" hidden="1" x14ac:dyDescent="0.25">
      <c r="A7" s="41">
        <v>3110</v>
      </c>
      <c r="B7" s="7" t="s">
        <v>1113</v>
      </c>
      <c r="C7" s="8"/>
      <c r="D7" s="38">
        <f>'BudCom Revenue worksheet'!D8</f>
        <v>2678936.0699999998</v>
      </c>
      <c r="E7" s="45">
        <f>'BudCom Revenue worksheet'!H8</f>
        <v>0</v>
      </c>
      <c r="F7" s="45">
        <f>'BudCom Revenue worksheet'!I8</f>
        <v>0</v>
      </c>
      <c r="I7" s="43"/>
      <c r="J7" s="44"/>
    </row>
    <row r="8" spans="1:10" s="31" customFormat="1" hidden="1" x14ac:dyDescent="0.25">
      <c r="A8" s="41" t="s">
        <v>180</v>
      </c>
      <c r="B8" s="32" t="s">
        <v>181</v>
      </c>
      <c r="C8" s="8"/>
      <c r="D8" s="38">
        <f>'BudCom Revenue worksheet'!D11</f>
        <v>65370</v>
      </c>
      <c r="E8" s="45">
        <f>'BudCom Revenue worksheet'!H11</f>
        <v>0</v>
      </c>
      <c r="F8" s="45">
        <f>'BudCom Revenue worksheet'!I11</f>
        <v>0</v>
      </c>
      <c r="I8" s="43"/>
      <c r="J8" s="26"/>
    </row>
    <row r="9" spans="1:10" hidden="1" x14ac:dyDescent="0.25">
      <c r="A9" s="41" t="s">
        <v>182</v>
      </c>
      <c r="B9" s="7" t="s">
        <v>183</v>
      </c>
      <c r="C9" s="8"/>
      <c r="D9" s="38">
        <f>'BudCom Revenue worksheet'!D14</f>
        <v>0</v>
      </c>
      <c r="E9" s="45">
        <f>'BudCom Revenue worksheet'!H14</f>
        <v>0</v>
      </c>
      <c r="F9" s="45">
        <f>'BudCom Revenue worksheet'!I14</f>
        <v>0</v>
      </c>
      <c r="I9" s="43"/>
      <c r="J9" s="26"/>
    </row>
    <row r="10" spans="1:10" x14ac:dyDescent="0.25">
      <c r="A10" s="41" t="s">
        <v>184</v>
      </c>
      <c r="B10" s="7" t="s">
        <v>185</v>
      </c>
      <c r="C10" s="8"/>
      <c r="D10" s="38">
        <f>'BudCom Revenue worksheet'!D18</f>
        <v>397.2</v>
      </c>
      <c r="E10" s="45">
        <f>'BudCom Revenue worksheet'!H18</f>
        <v>500</v>
      </c>
      <c r="F10" s="45">
        <f>'BudCom Revenue worksheet'!I18</f>
        <v>500</v>
      </c>
      <c r="I10" s="43"/>
      <c r="J10" s="26"/>
    </row>
    <row r="11" spans="1:10" hidden="1" x14ac:dyDescent="0.25">
      <c r="A11" s="41" t="s">
        <v>186</v>
      </c>
      <c r="B11" s="7" t="s">
        <v>187</v>
      </c>
      <c r="C11" s="8"/>
      <c r="D11" s="38">
        <f>'BudCom Revenue worksheet'!D21</f>
        <v>0</v>
      </c>
      <c r="E11" s="45">
        <f>'BudCom Revenue worksheet'!H21</f>
        <v>0</v>
      </c>
      <c r="F11" s="45">
        <f>'BudCom Revenue worksheet'!I21</f>
        <v>0</v>
      </c>
      <c r="I11" s="43"/>
      <c r="J11" s="26"/>
    </row>
    <row r="12" spans="1:10" x14ac:dyDescent="0.25">
      <c r="A12" s="41" t="s">
        <v>188</v>
      </c>
      <c r="B12" s="7" t="s">
        <v>189</v>
      </c>
      <c r="C12" s="8"/>
      <c r="D12" s="38">
        <f>'BudCom Revenue worksheet'!D25</f>
        <v>400</v>
      </c>
      <c r="E12" s="45">
        <f>'BudCom Revenue worksheet'!H25</f>
        <v>300</v>
      </c>
      <c r="F12" s="45">
        <f>'BudCom Revenue worksheet'!I25</f>
        <v>400</v>
      </c>
      <c r="I12" s="43"/>
      <c r="J12" s="26"/>
    </row>
    <row r="13" spans="1:10" hidden="1" x14ac:dyDescent="0.25">
      <c r="A13" s="41" t="s">
        <v>190</v>
      </c>
      <c r="B13" s="7" t="s">
        <v>191</v>
      </c>
      <c r="C13" s="8"/>
      <c r="D13" s="38">
        <f>'BudCom Revenue worksheet'!D28</f>
        <v>0</v>
      </c>
      <c r="E13" s="45">
        <f>'BudCom Revenue worksheet'!H28</f>
        <v>0</v>
      </c>
      <c r="F13" s="45">
        <f>'BudCom Revenue worksheet'!I28</f>
        <v>0</v>
      </c>
      <c r="I13" s="43"/>
      <c r="J13" s="26"/>
    </row>
    <row r="14" spans="1:10" x14ac:dyDescent="0.25">
      <c r="A14" s="41" t="s">
        <v>192</v>
      </c>
      <c r="B14" s="7" t="s">
        <v>193</v>
      </c>
      <c r="C14" s="8"/>
      <c r="D14" s="38">
        <f>'BudCom Revenue worksheet'!D32</f>
        <v>26186.32</v>
      </c>
      <c r="E14" s="45">
        <f>'BudCom Revenue worksheet'!H32</f>
        <v>25000</v>
      </c>
      <c r="F14" s="45">
        <f>'BudCom Revenue worksheet'!I32</f>
        <v>25000</v>
      </c>
      <c r="I14" s="43"/>
      <c r="J14" s="26"/>
    </row>
    <row r="15" spans="1:10" s="31" customFormat="1" hidden="1" x14ac:dyDescent="0.25">
      <c r="A15" s="41">
        <v>3191</v>
      </c>
      <c r="B15" s="32" t="s">
        <v>1121</v>
      </c>
      <c r="C15" s="8"/>
      <c r="D15" s="38">
        <f>'BudCom Revenue worksheet'!D35</f>
        <v>8473.3799999999992</v>
      </c>
      <c r="E15" s="45">
        <f>'BudCom Revenue worksheet'!H35</f>
        <v>0</v>
      </c>
      <c r="F15" s="45">
        <f>'BudCom Revenue worksheet'!I35</f>
        <v>0</v>
      </c>
      <c r="I15" s="43"/>
      <c r="J15" s="26"/>
    </row>
    <row r="16" spans="1:10" s="31" customFormat="1" x14ac:dyDescent="0.25">
      <c r="A16" s="41">
        <v>3192</v>
      </c>
      <c r="B16" s="32" t="s">
        <v>1114</v>
      </c>
      <c r="C16" s="8"/>
      <c r="D16" s="38">
        <f>'BudCom Revenue worksheet'!D39</f>
        <v>62183.64</v>
      </c>
      <c r="E16" s="45">
        <f>'BudCom Revenue worksheet'!H39</f>
        <v>0</v>
      </c>
      <c r="F16" s="45">
        <f>'BudCom Revenue worksheet'!I39</f>
        <v>0</v>
      </c>
      <c r="I16" s="43"/>
      <c r="J16" s="26"/>
    </row>
    <row r="17" spans="1:10" s="31" customFormat="1" hidden="1" x14ac:dyDescent="0.25">
      <c r="A17" s="41">
        <v>3193</v>
      </c>
      <c r="B17" s="32" t="s">
        <v>1115</v>
      </c>
      <c r="C17" s="8"/>
      <c r="D17" s="38">
        <f>'BudCom Revenue worksheet'!D43</f>
        <v>0</v>
      </c>
      <c r="E17" s="45">
        <f>'BudCom Revenue worksheet'!H43</f>
        <v>0</v>
      </c>
      <c r="F17" s="45">
        <f>'BudCom Revenue worksheet'!I43</f>
        <v>0</v>
      </c>
      <c r="I17" s="43"/>
      <c r="J17" s="26"/>
    </row>
    <row r="18" spans="1:10" s="31" customFormat="1" hidden="1" x14ac:dyDescent="0.25">
      <c r="A18" s="41">
        <v>3194</v>
      </c>
      <c r="B18" s="32" t="s">
        <v>1116</v>
      </c>
      <c r="C18" s="8"/>
      <c r="D18" s="38">
        <f>'BudCom Revenue worksheet'!D47</f>
        <v>0</v>
      </c>
      <c r="E18" s="45">
        <f>'BudCom Revenue worksheet'!H47</f>
        <v>0</v>
      </c>
      <c r="F18" s="45">
        <f>'BudCom Revenue worksheet'!I47</f>
        <v>0</v>
      </c>
      <c r="I18" s="43"/>
      <c r="J18" s="26"/>
    </row>
    <row r="19" spans="1:10" s="31" customFormat="1" hidden="1" x14ac:dyDescent="0.25">
      <c r="A19" s="41">
        <v>3195</v>
      </c>
      <c r="B19" s="32" t="s">
        <v>1117</v>
      </c>
      <c r="C19" s="8"/>
      <c r="D19" s="38">
        <f>'BudCom Revenue worksheet'!D51</f>
        <v>135.53</v>
      </c>
      <c r="E19" s="45">
        <f>'BudCom Revenue worksheet'!H51</f>
        <v>0</v>
      </c>
      <c r="F19" s="45">
        <f>'BudCom Revenue worksheet'!I51</f>
        <v>0</v>
      </c>
      <c r="I19" s="43"/>
      <c r="J19" s="26"/>
    </row>
    <row r="20" spans="1:10" s="31" customFormat="1" hidden="1" x14ac:dyDescent="0.25">
      <c r="A20" s="41">
        <v>3196</v>
      </c>
      <c r="B20" s="32" t="s">
        <v>1118</v>
      </c>
      <c r="C20" s="8"/>
      <c r="D20" s="38">
        <f>'BudCom Revenue worksheet'!D55</f>
        <v>0</v>
      </c>
      <c r="E20" s="45">
        <f>'BudCom Revenue worksheet'!H55</f>
        <v>0</v>
      </c>
      <c r="F20" s="45">
        <f>'BudCom Revenue worksheet'!I55</f>
        <v>0</v>
      </c>
      <c r="I20" s="43"/>
      <c r="J20" s="26"/>
    </row>
    <row r="21" spans="1:10" s="31" customFormat="1" x14ac:dyDescent="0.25">
      <c r="A21" s="41">
        <v>3198</v>
      </c>
      <c r="B21" s="32" t="s">
        <v>1120</v>
      </c>
      <c r="C21" s="8"/>
      <c r="D21" s="38">
        <f>'BudCom Revenue worksheet'!D61</f>
        <v>50</v>
      </c>
      <c r="E21" s="45">
        <f>'BudCom Revenue worksheet'!H61</f>
        <v>0</v>
      </c>
      <c r="F21" s="45">
        <f>'BudCom Revenue worksheet'!I61</f>
        <v>0</v>
      </c>
      <c r="I21" s="43"/>
      <c r="J21" s="26"/>
    </row>
    <row r="22" spans="1:10" hidden="1" x14ac:dyDescent="0.25">
      <c r="A22" s="51" t="s">
        <v>194</v>
      </c>
      <c r="B22" s="50" t="s">
        <v>195</v>
      </c>
      <c r="C22" s="69"/>
      <c r="D22" s="70">
        <v>0</v>
      </c>
      <c r="E22" s="71">
        <v>0</v>
      </c>
      <c r="F22" s="71">
        <v>0</v>
      </c>
    </row>
    <row r="23" spans="1:10" x14ac:dyDescent="0.25">
      <c r="A23" s="503" t="s">
        <v>196</v>
      </c>
      <c r="B23" s="504"/>
      <c r="C23" s="5" t="s">
        <v>8</v>
      </c>
      <c r="D23" s="5" t="s">
        <v>8</v>
      </c>
      <c r="E23" s="46" t="s">
        <v>8</v>
      </c>
      <c r="F23" s="46" t="s">
        <v>8</v>
      </c>
    </row>
    <row r="24" spans="1:10" hidden="1" x14ac:dyDescent="0.25">
      <c r="A24" s="7" t="s">
        <v>197</v>
      </c>
      <c r="B24" s="7" t="s">
        <v>198</v>
      </c>
      <c r="C24" s="8"/>
      <c r="D24" s="38">
        <f>'BudCom Revenue worksheet'!D67</f>
        <v>0</v>
      </c>
      <c r="E24" s="45">
        <f>'BudCom Revenue worksheet'!H67</f>
        <v>0</v>
      </c>
      <c r="F24" s="45">
        <f>'BudCom Revenue worksheet'!I67</f>
        <v>0</v>
      </c>
      <c r="I24" s="43"/>
      <c r="J24" s="42"/>
    </row>
    <row r="25" spans="1:10" x14ac:dyDescent="0.25">
      <c r="A25" s="7" t="s">
        <v>199</v>
      </c>
      <c r="B25" s="7" t="s">
        <v>200</v>
      </c>
      <c r="C25" s="8"/>
      <c r="D25" s="38">
        <f>'BudCom Revenue worksheet'!D74</f>
        <v>1076966.04</v>
      </c>
      <c r="E25" s="45">
        <f>'BudCom Revenue worksheet'!H74</f>
        <v>950000</v>
      </c>
      <c r="F25" s="45">
        <f>'BudCom Revenue worksheet'!I74</f>
        <v>1050000</v>
      </c>
      <c r="I25" s="43"/>
      <c r="J25" s="42"/>
    </row>
    <row r="26" spans="1:10" x14ac:dyDescent="0.25">
      <c r="A26" s="7" t="s">
        <v>201</v>
      </c>
      <c r="B26" s="7" t="s">
        <v>202</v>
      </c>
      <c r="C26" s="8"/>
      <c r="D26" s="38">
        <f>'BudCom Revenue worksheet'!D82</f>
        <v>13314.720000000001</v>
      </c>
      <c r="E26" s="45">
        <f>'BudCom Revenue worksheet'!H82</f>
        <v>12500</v>
      </c>
      <c r="F26" s="45">
        <f>'BudCom Revenue worksheet'!I82</f>
        <v>13500</v>
      </c>
      <c r="I26" s="43"/>
      <c r="J26" s="42"/>
    </row>
    <row r="27" spans="1:10" x14ac:dyDescent="0.25">
      <c r="A27" s="7" t="s">
        <v>203</v>
      </c>
      <c r="B27" s="7" t="s">
        <v>204</v>
      </c>
      <c r="C27" s="8"/>
      <c r="D27" s="38">
        <f>'BudCom Revenue worksheet'!D94</f>
        <v>12414.5</v>
      </c>
      <c r="E27" s="45">
        <f>'BudCom Revenue worksheet'!H94</f>
        <v>11000</v>
      </c>
      <c r="F27" s="45">
        <f>'BudCom Revenue worksheet'!I94</f>
        <v>13000</v>
      </c>
      <c r="I27" s="43"/>
      <c r="J27" s="42"/>
    </row>
    <row r="28" spans="1:10" s="31" customFormat="1" x14ac:dyDescent="0.25">
      <c r="A28" s="41">
        <v>3291</v>
      </c>
      <c r="B28" s="32" t="s">
        <v>1119</v>
      </c>
      <c r="C28" s="8"/>
      <c r="D28" s="38">
        <f>'BudCom Revenue worksheet'!D98</f>
        <v>250</v>
      </c>
      <c r="E28" s="45">
        <f>'BudCom Revenue worksheet'!H98</f>
        <v>0</v>
      </c>
      <c r="F28" s="45">
        <f>'BudCom Revenue worksheet'!I98</f>
        <v>0</v>
      </c>
      <c r="I28" s="43"/>
      <c r="J28" s="42"/>
    </row>
    <row r="29" spans="1:10" hidden="1" x14ac:dyDescent="0.25">
      <c r="A29" s="7" t="s">
        <v>205</v>
      </c>
      <c r="B29" s="7" t="s">
        <v>206</v>
      </c>
      <c r="C29" s="8"/>
      <c r="D29" s="38">
        <f>'BudCom Revenue worksheet'!D109</f>
        <v>0</v>
      </c>
      <c r="E29" s="45">
        <f>'BudCom Revenue worksheet'!H109</f>
        <v>0</v>
      </c>
      <c r="F29" s="45">
        <f>'BudCom Revenue worksheet'!I109</f>
        <v>0</v>
      </c>
      <c r="I29" s="43"/>
      <c r="J29" s="42"/>
    </row>
    <row r="30" spans="1:10" x14ac:dyDescent="0.25">
      <c r="A30" s="503" t="s">
        <v>207</v>
      </c>
      <c r="B30" s="504"/>
      <c r="C30" s="5" t="s">
        <v>8</v>
      </c>
      <c r="D30" s="5"/>
      <c r="E30" s="46"/>
      <c r="F30" s="46"/>
    </row>
    <row r="31" spans="1:10" s="31" customFormat="1" x14ac:dyDescent="0.25">
      <c r="A31" s="41">
        <v>3350</v>
      </c>
      <c r="B31" s="32" t="s">
        <v>1126</v>
      </c>
      <c r="C31" s="8"/>
      <c r="D31" s="38">
        <f>'BudCom Revenue worksheet'!D120</f>
        <v>449429.38</v>
      </c>
      <c r="E31" s="45">
        <f>'BudCom Revenue worksheet'!H120</f>
        <v>400000</v>
      </c>
      <c r="F31" s="45">
        <f>'BudCom Revenue worksheet'!I120</f>
        <v>430000</v>
      </c>
      <c r="G31" s="39"/>
      <c r="I31" s="43"/>
      <c r="J31" s="42"/>
    </row>
    <row r="32" spans="1:10" s="37" customFormat="1" hidden="1" x14ac:dyDescent="0.25">
      <c r="A32" s="51" t="s">
        <v>208</v>
      </c>
      <c r="B32" s="50" t="s">
        <v>209</v>
      </c>
      <c r="C32" s="69"/>
      <c r="D32" s="70">
        <v>0</v>
      </c>
      <c r="E32" s="71">
        <v>0</v>
      </c>
      <c r="F32" s="71">
        <v>0</v>
      </c>
      <c r="G32" s="39"/>
      <c r="I32" s="43"/>
      <c r="J32" s="42"/>
    </row>
    <row r="33" spans="1:12" hidden="1" x14ac:dyDescent="0.25">
      <c r="A33" s="51" t="s">
        <v>210</v>
      </c>
      <c r="B33" s="50" t="s">
        <v>211</v>
      </c>
      <c r="C33" s="69"/>
      <c r="D33" s="70">
        <v>0</v>
      </c>
      <c r="E33" s="71">
        <v>0</v>
      </c>
      <c r="F33" s="71">
        <v>0</v>
      </c>
      <c r="G33" s="39"/>
      <c r="I33" s="43"/>
      <c r="J33" s="42"/>
    </row>
    <row r="34" spans="1:12" hidden="1" x14ac:dyDescent="0.25">
      <c r="A34" s="51" t="s">
        <v>212</v>
      </c>
      <c r="B34" s="50" t="s">
        <v>213</v>
      </c>
      <c r="C34" s="69"/>
      <c r="D34" s="70">
        <v>0</v>
      </c>
      <c r="E34" s="71">
        <v>0</v>
      </c>
      <c r="F34" s="71">
        <v>0</v>
      </c>
      <c r="G34" s="39"/>
      <c r="I34" s="43"/>
      <c r="J34" s="42"/>
    </row>
    <row r="35" spans="1:12" hidden="1" x14ac:dyDescent="0.25">
      <c r="A35" s="51" t="s">
        <v>214</v>
      </c>
      <c r="B35" s="50" t="s">
        <v>215</v>
      </c>
      <c r="C35" s="69"/>
      <c r="D35" s="70">
        <v>0</v>
      </c>
      <c r="E35" s="71">
        <v>0</v>
      </c>
      <c r="F35" s="71">
        <v>0</v>
      </c>
      <c r="G35" s="39"/>
      <c r="L35" s="27"/>
    </row>
    <row r="36" spans="1:12" hidden="1" x14ac:dyDescent="0.25">
      <c r="A36" s="51" t="s">
        <v>216</v>
      </c>
      <c r="B36" s="50" t="s">
        <v>217</v>
      </c>
      <c r="C36" s="69"/>
      <c r="D36" s="70">
        <v>0</v>
      </c>
      <c r="E36" s="71">
        <v>0</v>
      </c>
      <c r="F36" s="71">
        <v>0</v>
      </c>
      <c r="G36" s="39"/>
      <c r="L36" s="27"/>
    </row>
    <row r="37" spans="1:12" hidden="1" x14ac:dyDescent="0.25">
      <c r="A37" s="51" t="s">
        <v>218</v>
      </c>
      <c r="B37" s="50" t="s">
        <v>219</v>
      </c>
      <c r="C37" s="69"/>
      <c r="D37" s="70">
        <v>0</v>
      </c>
      <c r="E37" s="71">
        <v>0</v>
      </c>
      <c r="F37" s="71">
        <v>0</v>
      </c>
      <c r="G37" s="39"/>
      <c r="L37" s="27"/>
    </row>
    <row r="38" spans="1:12" hidden="1" x14ac:dyDescent="0.25">
      <c r="A38" s="51" t="s">
        <v>220</v>
      </c>
      <c r="B38" s="50" t="s">
        <v>221</v>
      </c>
      <c r="C38" s="69"/>
      <c r="D38" s="70">
        <v>0</v>
      </c>
      <c r="E38" s="71">
        <v>0</v>
      </c>
      <c r="F38" s="71">
        <v>0</v>
      </c>
      <c r="G38" s="39"/>
      <c r="L38" s="27"/>
    </row>
    <row r="39" spans="1:12" x14ac:dyDescent="0.25">
      <c r="A39" s="41" t="s">
        <v>222</v>
      </c>
      <c r="B39" s="7" t="s">
        <v>223</v>
      </c>
      <c r="C39" s="8"/>
      <c r="D39" s="38">
        <f>'BudCom Revenue worksheet'!D135</f>
        <v>1.87</v>
      </c>
      <c r="E39" s="45">
        <f>'BudCom Revenue worksheet'!H135</f>
        <v>0</v>
      </c>
      <c r="F39" s="45">
        <f>'BudCom Revenue worksheet'!I135</f>
        <v>0</v>
      </c>
      <c r="G39" s="39"/>
      <c r="L39" s="27"/>
    </row>
    <row r="40" spans="1:12" hidden="1" x14ac:dyDescent="0.25">
      <c r="A40" s="41" t="s">
        <v>224</v>
      </c>
      <c r="B40" s="7" t="s">
        <v>225</v>
      </c>
      <c r="C40" s="8"/>
      <c r="D40" s="38">
        <f>'BudCom Revenue worksheet'!D138</f>
        <v>0</v>
      </c>
      <c r="E40" s="45">
        <f>'BudCom Revenue worksheet'!H138</f>
        <v>0</v>
      </c>
      <c r="F40" s="45">
        <f>'BudCom Revenue worksheet'!I138</f>
        <v>0</v>
      </c>
      <c r="G40" s="39"/>
      <c r="L40" s="27"/>
    </row>
    <row r="41" spans="1:12" x14ac:dyDescent="0.25">
      <c r="A41" s="503" t="s">
        <v>226</v>
      </c>
      <c r="B41" s="504"/>
      <c r="C41" s="5" t="s">
        <v>8</v>
      </c>
      <c r="D41" s="5"/>
      <c r="E41" s="46"/>
      <c r="F41" s="46"/>
      <c r="L41" s="27"/>
    </row>
    <row r="42" spans="1:12" x14ac:dyDescent="0.25">
      <c r="A42" s="7" t="s">
        <v>227</v>
      </c>
      <c r="B42" s="7" t="s">
        <v>228</v>
      </c>
      <c r="C42" s="8"/>
      <c r="D42" s="38">
        <f>'BudCom Revenue worksheet'!D166</f>
        <v>8496</v>
      </c>
      <c r="E42" s="45">
        <f>'BudCom Revenue worksheet'!H166</f>
        <v>7000</v>
      </c>
      <c r="F42" s="45">
        <f>'BudCom Revenue worksheet'!I166</f>
        <v>8000</v>
      </c>
      <c r="G42" s="40"/>
    </row>
    <row r="43" spans="1:12" hidden="1" x14ac:dyDescent="0.25">
      <c r="A43" s="7" t="s">
        <v>229</v>
      </c>
      <c r="B43" s="7" t="s">
        <v>230</v>
      </c>
      <c r="C43" s="8"/>
      <c r="D43" s="38">
        <f>'BudCom Revenue worksheet'!D169</f>
        <v>0</v>
      </c>
      <c r="E43" s="45">
        <f>'BudCom Revenue worksheet'!H169</f>
        <v>0</v>
      </c>
      <c r="F43" s="45">
        <f>'BudCom Revenue worksheet'!I169</f>
        <v>0</v>
      </c>
      <c r="G43" s="40"/>
    </row>
    <row r="44" spans="1:12" x14ac:dyDescent="0.25">
      <c r="A44" s="503" t="s">
        <v>231</v>
      </c>
      <c r="B44" s="504"/>
      <c r="C44" s="5" t="s">
        <v>8</v>
      </c>
      <c r="D44" s="5"/>
      <c r="E44" s="46"/>
      <c r="F44" s="46"/>
    </row>
    <row r="45" spans="1:12" x14ac:dyDescent="0.25">
      <c r="A45" s="7" t="s">
        <v>232</v>
      </c>
      <c r="B45" s="7" t="s">
        <v>233</v>
      </c>
      <c r="C45" s="8"/>
      <c r="D45" s="38">
        <f>'BudCom Revenue worksheet'!D182</f>
        <v>2858.5</v>
      </c>
      <c r="E45" s="45">
        <f>'BudCom Revenue worksheet'!H182</f>
        <v>1500</v>
      </c>
      <c r="F45" s="45">
        <f>'BudCom Revenue worksheet'!I182</f>
        <v>1500</v>
      </c>
    </row>
    <row r="46" spans="1:12" x14ac:dyDescent="0.25">
      <c r="A46" s="7" t="s">
        <v>234</v>
      </c>
      <c r="B46" s="7" t="s">
        <v>235</v>
      </c>
      <c r="C46" s="8"/>
      <c r="D46" s="38">
        <f>'BudCom Revenue worksheet'!D185</f>
        <v>3984.03</v>
      </c>
      <c r="E46" s="45">
        <f>'BudCom Revenue worksheet'!H185</f>
        <v>3500</v>
      </c>
      <c r="F46" s="45">
        <f>'BudCom Revenue worksheet'!I185</f>
        <v>3500</v>
      </c>
    </row>
    <row r="47" spans="1:12" s="35" customFormat="1" x14ac:dyDescent="0.25">
      <c r="A47" s="33" t="s">
        <v>236</v>
      </c>
      <c r="B47" s="33" t="s">
        <v>72</v>
      </c>
      <c r="C47" s="34"/>
      <c r="D47" s="38">
        <f>SUM('BudCom Revenue worksheet'!D191+'BudCom Revenue worksheet'!D200+'BudCom Revenue worksheet'!D208+'BudCom Revenue worksheet'!D214+'BudCom Revenue worksheet'!D243)</f>
        <v>51909.820000000007</v>
      </c>
      <c r="E47" s="45">
        <f>SUM('BudCom Revenue worksheet'!H191+'BudCom Revenue worksheet'!H200+'BudCom Revenue worksheet'!H208+'BudCom Revenue worksheet'!H214+'BudCom Revenue worksheet'!H243)</f>
        <v>8750</v>
      </c>
      <c r="F47" s="45">
        <f>SUM('BudCom Revenue worksheet'!I191+'BudCom Revenue worksheet'!I200+'BudCom Revenue worksheet'!I208+'BudCom Revenue worksheet'!I214+'BudCom Revenue worksheet'!I243)</f>
        <v>9050</v>
      </c>
    </row>
    <row r="48" spans="1:12" hidden="1" x14ac:dyDescent="0.25">
      <c r="A48" s="503" t="s">
        <v>237</v>
      </c>
      <c r="B48" s="504"/>
      <c r="C48" s="5" t="s">
        <v>8</v>
      </c>
      <c r="D48" s="5"/>
      <c r="E48" s="46"/>
      <c r="F48" s="46"/>
    </row>
    <row r="49" spans="1:11" hidden="1" x14ac:dyDescent="0.25">
      <c r="A49" s="41">
        <v>3911</v>
      </c>
      <c r="B49" s="7" t="s">
        <v>1127</v>
      </c>
      <c r="C49" s="8"/>
      <c r="D49" s="38">
        <f>'BudCom Revenue worksheet'!D249</f>
        <v>0</v>
      </c>
      <c r="E49" s="45">
        <f>'BudCom Revenue worksheet'!H249</f>
        <v>0</v>
      </c>
      <c r="F49" s="45">
        <f>'BudCom Revenue worksheet'!I249</f>
        <v>0</v>
      </c>
      <c r="I49" s="43"/>
      <c r="J49" s="42"/>
      <c r="K49" s="28"/>
    </row>
    <row r="50" spans="1:11" s="37" customFormat="1" hidden="1" x14ac:dyDescent="0.25">
      <c r="A50" s="36" t="s">
        <v>238</v>
      </c>
      <c r="B50" s="36" t="s">
        <v>239</v>
      </c>
      <c r="C50" s="8"/>
      <c r="D50" s="38">
        <f>'BudCom Revenue worksheet'!D252</f>
        <v>0</v>
      </c>
      <c r="E50" s="45">
        <f>'BudCom Revenue worksheet'!H252</f>
        <v>0</v>
      </c>
      <c r="F50" s="45">
        <f>'BudCom Revenue worksheet'!I252</f>
        <v>0</v>
      </c>
      <c r="I50" s="43"/>
      <c r="J50" s="42"/>
      <c r="K50" s="28"/>
    </row>
    <row r="51" spans="1:11" hidden="1" x14ac:dyDescent="0.25">
      <c r="A51" s="7" t="s">
        <v>240</v>
      </c>
      <c r="B51" s="7" t="s">
        <v>241</v>
      </c>
      <c r="C51" s="8"/>
      <c r="D51" s="38">
        <f>'BudCom Revenue worksheet'!D255</f>
        <v>0</v>
      </c>
      <c r="E51" s="45">
        <f>'BudCom Revenue worksheet'!H255</f>
        <v>0</v>
      </c>
      <c r="F51" s="45">
        <f>'BudCom Revenue worksheet'!I255</f>
        <v>0</v>
      </c>
      <c r="I51" s="43"/>
      <c r="J51" s="42"/>
      <c r="K51" s="28"/>
    </row>
    <row r="52" spans="1:11" s="37" customFormat="1" hidden="1" x14ac:dyDescent="0.25">
      <c r="A52" s="41">
        <v>3914</v>
      </c>
      <c r="B52" s="36" t="s">
        <v>1128</v>
      </c>
      <c r="C52" s="8"/>
      <c r="D52" s="38">
        <f>'BudCom Revenue worksheet'!D51</f>
        <v>135.53</v>
      </c>
      <c r="E52" s="45">
        <f>'BudCom Revenue worksheet'!H51</f>
        <v>0</v>
      </c>
      <c r="F52" s="45">
        <f>'BudCom Revenue worksheet'!I51</f>
        <v>0</v>
      </c>
      <c r="I52" s="43"/>
      <c r="J52" s="42"/>
      <c r="K52" s="28"/>
    </row>
    <row r="53" spans="1:11" hidden="1" x14ac:dyDescent="0.25">
      <c r="A53" s="50" t="s">
        <v>242</v>
      </c>
      <c r="B53" s="50" t="s">
        <v>243</v>
      </c>
      <c r="C53" s="69"/>
      <c r="D53" s="70">
        <v>0</v>
      </c>
      <c r="E53" s="71">
        <v>0</v>
      </c>
      <c r="F53" s="71">
        <v>0</v>
      </c>
      <c r="I53" s="43"/>
      <c r="J53" s="42"/>
      <c r="K53" s="28"/>
    </row>
    <row r="54" spans="1:11" hidden="1" x14ac:dyDescent="0.25">
      <c r="A54" s="50" t="s">
        <v>244</v>
      </c>
      <c r="B54" s="50" t="s">
        <v>245</v>
      </c>
      <c r="C54" s="69"/>
      <c r="D54" s="70">
        <v>0</v>
      </c>
      <c r="E54" s="71">
        <v>0</v>
      </c>
      <c r="F54" s="71">
        <v>0</v>
      </c>
      <c r="I54" s="43"/>
      <c r="J54" s="42"/>
      <c r="K54" s="28"/>
    </row>
    <row r="55" spans="1:11" hidden="1" x14ac:dyDescent="0.25">
      <c r="A55" s="50" t="s">
        <v>246</v>
      </c>
      <c r="B55" s="50" t="s">
        <v>247</v>
      </c>
      <c r="C55" s="69"/>
      <c r="D55" s="70">
        <v>0</v>
      </c>
      <c r="E55" s="71">
        <v>0</v>
      </c>
      <c r="F55" s="71">
        <v>0</v>
      </c>
      <c r="I55" s="43"/>
      <c r="J55" s="42"/>
      <c r="K55" s="28"/>
    </row>
    <row r="56" spans="1:11" hidden="1" x14ac:dyDescent="0.25">
      <c r="A56" s="50" t="s">
        <v>248</v>
      </c>
      <c r="B56" s="50" t="s">
        <v>249</v>
      </c>
      <c r="C56" s="69"/>
      <c r="D56" s="70">
        <v>0</v>
      </c>
      <c r="E56" s="71">
        <v>0</v>
      </c>
      <c r="F56" s="71">
        <v>0</v>
      </c>
      <c r="I56" s="43"/>
      <c r="J56" s="42"/>
      <c r="K56" s="28"/>
    </row>
    <row r="57" spans="1:11" hidden="1" x14ac:dyDescent="0.25">
      <c r="A57" s="50" t="s">
        <v>250</v>
      </c>
      <c r="B57" s="50" t="s">
        <v>251</v>
      </c>
      <c r="C57" s="69"/>
      <c r="D57" s="70">
        <v>0</v>
      </c>
      <c r="E57" s="71">
        <v>0</v>
      </c>
      <c r="F57" s="71">
        <v>0</v>
      </c>
      <c r="I57" s="43"/>
      <c r="J57" s="42"/>
    </row>
    <row r="58" spans="1:11" hidden="1" x14ac:dyDescent="0.25">
      <c r="A58" s="7" t="s">
        <v>252</v>
      </c>
      <c r="B58" s="7" t="s">
        <v>253</v>
      </c>
      <c r="C58" s="8"/>
      <c r="D58" s="38">
        <f>'BudCom Revenue worksheet'!D261</f>
        <v>0</v>
      </c>
      <c r="E58" s="45">
        <f>'BudCom Revenue worksheet'!H261</f>
        <v>0</v>
      </c>
      <c r="F58" s="45">
        <f>'BudCom Revenue worksheet'!I261</f>
        <v>0</v>
      </c>
      <c r="I58" s="43"/>
      <c r="J58" s="42"/>
    </row>
    <row r="59" spans="1:11" hidden="1" x14ac:dyDescent="0.25">
      <c r="A59" s="7" t="s">
        <v>254</v>
      </c>
      <c r="B59" s="7" t="s">
        <v>255</v>
      </c>
      <c r="C59" s="8"/>
      <c r="D59" s="38">
        <f>'BudCom Revenue worksheet'!D264</f>
        <v>0</v>
      </c>
      <c r="E59" s="45">
        <f>'BudCom Revenue worksheet'!H264</f>
        <v>0</v>
      </c>
      <c r="F59" s="45">
        <f>'BudCom Revenue worksheet'!I264</f>
        <v>0</v>
      </c>
    </row>
    <row r="60" spans="1:11" s="37" customFormat="1" hidden="1" x14ac:dyDescent="0.25">
      <c r="A60" s="36" t="s">
        <v>256</v>
      </c>
      <c r="B60" s="36" t="s">
        <v>257</v>
      </c>
      <c r="C60" s="8"/>
      <c r="D60" s="38">
        <f>'BudCom Revenue worksheet'!D267</f>
        <v>0</v>
      </c>
      <c r="E60" s="45">
        <f>'BudCom Revenue worksheet'!H267</f>
        <v>0</v>
      </c>
      <c r="F60" s="45">
        <f>'BudCom Revenue worksheet'!I267</f>
        <v>0</v>
      </c>
    </row>
    <row r="61" spans="1:11" hidden="1" x14ac:dyDescent="0.25">
      <c r="A61" s="41">
        <v>3918</v>
      </c>
      <c r="B61" s="7" t="s">
        <v>1129</v>
      </c>
      <c r="C61" s="8"/>
      <c r="D61" s="38">
        <f>'BudCom Revenue worksheet'!D270</f>
        <v>0</v>
      </c>
      <c r="E61" s="45">
        <f>'BudCom Revenue worksheet'!H270</f>
        <v>0</v>
      </c>
      <c r="F61" s="45">
        <f>'BudCom Revenue worksheet'!I270</f>
        <v>0</v>
      </c>
    </row>
    <row r="62" spans="1:11" hidden="1" x14ac:dyDescent="0.25">
      <c r="A62" s="503" t="s">
        <v>258</v>
      </c>
      <c r="B62" s="504"/>
      <c r="C62" s="5" t="s">
        <v>8</v>
      </c>
      <c r="D62" s="5"/>
      <c r="E62" s="46"/>
      <c r="F62" s="46"/>
    </row>
    <row r="63" spans="1:11" hidden="1" x14ac:dyDescent="0.25">
      <c r="A63" s="7" t="s">
        <v>259</v>
      </c>
      <c r="B63" s="7" t="s">
        <v>260</v>
      </c>
      <c r="C63" s="8"/>
      <c r="D63" s="38">
        <f>'BudCom Revenue worksheet'!D276</f>
        <v>0</v>
      </c>
      <c r="E63" s="45">
        <f>'BudCom Revenue worksheet'!H276</f>
        <v>0</v>
      </c>
      <c r="F63" s="45">
        <f>'BudCom Revenue worksheet'!I276</f>
        <v>0</v>
      </c>
    </row>
    <row r="64" spans="1:11" hidden="1" x14ac:dyDescent="0.25">
      <c r="A64" s="50" t="s">
        <v>261</v>
      </c>
      <c r="B64" s="50" t="s">
        <v>262</v>
      </c>
      <c r="C64" s="69"/>
      <c r="D64" s="70">
        <v>0</v>
      </c>
      <c r="E64" s="71">
        <v>0</v>
      </c>
      <c r="F64" s="71">
        <v>0</v>
      </c>
    </row>
    <row r="65" spans="1:6" hidden="1" x14ac:dyDescent="0.25">
      <c r="A65" s="50" t="s">
        <v>263</v>
      </c>
      <c r="B65" s="50" t="s">
        <v>264</v>
      </c>
      <c r="C65" s="69"/>
      <c r="D65" s="70">
        <v>0</v>
      </c>
      <c r="E65" s="71">
        <v>0</v>
      </c>
      <c r="F65" s="71">
        <v>0</v>
      </c>
    </row>
    <row r="66" spans="1:6" x14ac:dyDescent="0.25">
      <c r="A66" s="505" t="s">
        <v>265</v>
      </c>
      <c r="B66" s="506"/>
      <c r="C66" s="9" t="s">
        <v>8</v>
      </c>
      <c r="D66" s="48">
        <f>SUM(D6:D65)</f>
        <v>4461892.5300000012</v>
      </c>
      <c r="E66" s="47">
        <f>SUM(E6:E65)</f>
        <v>1420050</v>
      </c>
      <c r="F66" s="47">
        <f t="shared" ref="F66" si="0">SUM(F6:F65)</f>
        <v>1554450</v>
      </c>
    </row>
  </sheetData>
  <mergeCells count="9">
    <mergeCell ref="A44:B44"/>
    <mergeCell ref="A48:B48"/>
    <mergeCell ref="A62:B62"/>
    <mergeCell ref="A66:B66"/>
    <mergeCell ref="A3:F3"/>
    <mergeCell ref="A6:B6"/>
    <mergeCell ref="A23:B23"/>
    <mergeCell ref="A30:B30"/>
    <mergeCell ref="A41:B41"/>
  </mergeCells>
  <pageMargins left="0.45" right="0.45" top="0.5" bottom="0.85375000000000001" header="0.5" footer="0.5"/>
  <pageSetup scale="93" orientation="landscape" r:id="rId1"/>
  <headerFooter alignWithMargins="0">
    <oddFooter>&amp;L&amp;"Arial,Regular"&amp;10 MS-737: Danville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BudCom Revenue worksheet</vt:lpstr>
      <vt:lpstr>BudCom Expense worksheet</vt:lpstr>
      <vt:lpstr>Sheet1</vt:lpstr>
      <vt:lpstr>Formula variables</vt:lpstr>
      <vt:lpstr>80-20 rule</vt:lpstr>
      <vt:lpstr>MS-737 Cover</vt:lpstr>
      <vt:lpstr>MS-737 Appropriations</vt:lpstr>
      <vt:lpstr>MS-737 Warrant Articles</vt:lpstr>
      <vt:lpstr>MS-737 Revenues</vt:lpstr>
      <vt:lpstr>MS-737 Budget Summary</vt:lpstr>
      <vt:lpstr>MS-737 Supplemental Schedule</vt:lpstr>
      <vt:lpstr>'MS-737 Budget Summary'!Print_Titles</vt:lpstr>
      <vt:lpstr>'MS-737 Revenues'!Print_Titles</vt:lpstr>
      <vt:lpstr>'MS-737 Supplemental Schedule'!Print_Titles</vt:lpstr>
      <vt:lpstr>'MS-737 Warrant Articles'!Print_Titles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Selectmen Administrator</dc:creator>
  <cp:lastModifiedBy>Collins, Rob</cp:lastModifiedBy>
  <cp:lastPrinted>2020-01-22T18:35:49Z</cp:lastPrinted>
  <dcterms:created xsi:type="dcterms:W3CDTF">2016-06-29T15:39:41Z</dcterms:created>
  <dcterms:modified xsi:type="dcterms:W3CDTF">2022-01-15T17:42:07Z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